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 activeTab="1"/>
  </bookViews>
  <sheets>
    <sheet name="2016-anexa 1" sheetId="7" r:id="rId1"/>
    <sheet name="2016-anexa 2" sheetId="8" r:id="rId2"/>
  </sheets>
  <calcPr calcId="145621"/>
</workbook>
</file>

<file path=xl/calcChain.xml><?xml version="1.0" encoding="utf-8"?>
<calcChain xmlns="http://schemas.openxmlformats.org/spreadsheetml/2006/main">
  <c r="R55" i="7" l="1"/>
  <c r="Q55" i="7"/>
  <c r="P55" i="7"/>
  <c r="I55" i="7"/>
  <c r="B55" i="7"/>
  <c r="AP54" i="7"/>
  <c r="AE54" i="7"/>
  <c r="AC54" i="7"/>
  <c r="AB54" i="7" s="1"/>
  <c r="AA54" i="7"/>
  <c r="Y54" i="7"/>
  <c r="W54" i="7"/>
  <c r="S54" i="7"/>
  <c r="K54" i="7"/>
  <c r="L54" i="7" s="1"/>
  <c r="H54" i="7"/>
  <c r="G54" i="7"/>
  <c r="AE53" i="7"/>
  <c r="AD53" i="7"/>
  <c r="AP53" i="7" s="1"/>
  <c r="AC53" i="7"/>
  <c r="AA53" i="7"/>
  <c r="Z53" i="7"/>
  <c r="Y53" i="7"/>
  <c r="W53" i="7"/>
  <c r="T53" i="7"/>
  <c r="S53" i="7"/>
  <c r="N53" i="7" s="1"/>
  <c r="O53" i="7" s="1"/>
  <c r="L53" i="7"/>
  <c r="AO53" i="7" s="1"/>
  <c r="K53" i="7"/>
  <c r="H53" i="7"/>
  <c r="AK53" i="7" s="1"/>
  <c r="F53" i="7"/>
  <c r="G53" i="7" s="1"/>
  <c r="AP52" i="7"/>
  <c r="AE52" i="7"/>
  <c r="W52" i="7"/>
  <c r="U52" i="7"/>
  <c r="S52" i="7"/>
  <c r="T52" i="7" s="1"/>
  <c r="H52" i="7"/>
  <c r="T51" i="7"/>
  <c r="H51" i="7"/>
  <c r="F51" i="7"/>
  <c r="G51" i="7" s="1"/>
  <c r="AA50" i="7"/>
  <c r="Y50" i="7"/>
  <c r="H50" i="7"/>
  <c r="Z49" i="7"/>
  <c r="R49" i="7"/>
  <c r="T49" i="7" s="1"/>
  <c r="N49" i="7"/>
  <c r="M49" i="7"/>
  <c r="J49" i="7"/>
  <c r="H49" i="7"/>
  <c r="E49" i="7"/>
  <c r="E55" i="7" s="1"/>
  <c r="AO48" i="7"/>
  <c r="AK48" i="7"/>
  <c r="AO47" i="7"/>
  <c r="AK47" i="7"/>
  <c r="AO46" i="7"/>
  <c r="AK46" i="7"/>
  <c r="AC45" i="7"/>
  <c r="AA45" i="7"/>
  <c r="R45" i="7"/>
  <c r="Q45" i="7"/>
  <c r="P45" i="7"/>
  <c r="M45" i="7"/>
  <c r="J45" i="7"/>
  <c r="I45" i="7"/>
  <c r="H45" i="7"/>
  <c r="E45" i="7"/>
  <c r="B45" i="7"/>
  <c r="AD44" i="7"/>
  <c r="AD54" i="7" s="1"/>
  <c r="AC44" i="7"/>
  <c r="AB44" i="7"/>
  <c r="AA44" i="7"/>
  <c r="Z44" i="7"/>
  <c r="Y44" i="7"/>
  <c r="X44" i="7"/>
  <c r="X54" i="7" s="1"/>
  <c r="W44" i="7"/>
  <c r="T44" i="7"/>
  <c r="S44" i="7"/>
  <c r="O44" i="7"/>
  <c r="N44" i="7"/>
  <c r="L44" i="7"/>
  <c r="K44" i="7"/>
  <c r="G44" i="7"/>
  <c r="F44" i="7"/>
  <c r="F54" i="7" s="1"/>
  <c r="AE43" i="7"/>
  <c r="AD43" i="7"/>
  <c r="AD52" i="7" s="1"/>
  <c r="AC43" i="7"/>
  <c r="AA43" i="7"/>
  <c r="AA52" i="7" s="1"/>
  <c r="Z43" i="7"/>
  <c r="Z52" i="7" s="1"/>
  <c r="Y43" i="7"/>
  <c r="Y52" i="7" s="1"/>
  <c r="W43" i="7"/>
  <c r="U43" i="7" s="1"/>
  <c r="S43" i="7"/>
  <c r="T43" i="7" s="1"/>
  <c r="N43" i="7"/>
  <c r="O43" i="7" s="1"/>
  <c r="K43" i="7"/>
  <c r="L43" i="7" s="1"/>
  <c r="F43" i="7"/>
  <c r="G43" i="7" s="1"/>
  <c r="AE42" i="7"/>
  <c r="AE51" i="7" s="1"/>
  <c r="AD42" i="7"/>
  <c r="AB42" i="7" s="1"/>
  <c r="AC42" i="7"/>
  <c r="AA42" i="7"/>
  <c r="AA51" i="7" s="1"/>
  <c r="Z42" i="7"/>
  <c r="Z51" i="7" s="1"/>
  <c r="Y42" i="7"/>
  <c r="Y51" i="7" s="1"/>
  <c r="W42" i="7"/>
  <c r="W51" i="7" s="1"/>
  <c r="T42" i="7"/>
  <c r="S42" i="7"/>
  <c r="S51" i="7" s="1"/>
  <c r="N51" i="7" s="1"/>
  <c r="O51" i="7" s="1"/>
  <c r="L42" i="7"/>
  <c r="AK42" i="7" s="1"/>
  <c r="K42" i="7"/>
  <c r="K51" i="7" s="1"/>
  <c r="L51" i="7" s="1"/>
  <c r="AO51" i="7" s="1"/>
  <c r="G42" i="7"/>
  <c r="F42" i="7"/>
  <c r="AE41" i="7"/>
  <c r="AE50" i="7" s="1"/>
  <c r="AD41" i="7"/>
  <c r="AD50" i="7" s="1"/>
  <c r="AC41" i="7"/>
  <c r="AC50" i="7" s="1"/>
  <c r="AB50" i="7" s="1"/>
  <c r="AA41" i="7"/>
  <c r="Z41" i="7"/>
  <c r="Z50" i="7" s="1"/>
  <c r="Y41" i="7"/>
  <c r="W41" i="7"/>
  <c r="W50" i="7" s="1"/>
  <c r="U50" i="7" s="1"/>
  <c r="S41" i="7"/>
  <c r="T41" i="7" s="1"/>
  <c r="K41" i="7"/>
  <c r="L41" i="7" s="1"/>
  <c r="F41" i="7"/>
  <c r="G41" i="7" s="1"/>
  <c r="C41" i="7"/>
  <c r="D41" i="7" s="1"/>
  <c r="AO40" i="7"/>
  <c r="AP40" i="7" s="1"/>
  <c r="AD40" i="7"/>
  <c r="AC40" i="7"/>
  <c r="AC49" i="7" s="1"/>
  <c r="AA40" i="7"/>
  <c r="AA49" i="7" s="1"/>
  <c r="Z40" i="7"/>
  <c r="Z45" i="7" s="1"/>
  <c r="Y40" i="7"/>
  <c r="Y49" i="7" s="1"/>
  <c r="W40" i="7"/>
  <c r="W49" i="7" s="1"/>
  <c r="U40" i="7"/>
  <c r="T40" i="7"/>
  <c r="S40" i="7"/>
  <c r="S49" i="7" s="1"/>
  <c r="O40" i="7"/>
  <c r="N40" i="7"/>
  <c r="L40" i="7"/>
  <c r="K40" i="7"/>
  <c r="K49" i="7" s="1"/>
  <c r="G40" i="7"/>
  <c r="G45" i="7" s="1"/>
  <c r="F40" i="7"/>
  <c r="F45" i="7" s="1"/>
  <c r="AO39" i="7"/>
  <c r="AP39" i="7" s="1"/>
  <c r="AK39" i="7"/>
  <c r="AP38" i="7"/>
  <c r="AO38" i="7"/>
  <c r="AK38" i="7"/>
  <c r="AP37" i="7"/>
  <c r="AO37" i="7"/>
  <c r="AK37" i="7"/>
  <c r="AD36" i="7"/>
  <c r="AC36" i="7"/>
  <c r="AB36" i="7"/>
  <c r="AA36" i="7"/>
  <c r="Z36" i="7"/>
  <c r="Y36" i="7"/>
  <c r="X36" i="7"/>
  <c r="W36" i="7"/>
  <c r="S36" i="7"/>
  <c r="R36" i="7"/>
  <c r="Q36" i="7"/>
  <c r="P36" i="7"/>
  <c r="M36" i="7"/>
  <c r="K36" i="7"/>
  <c r="J36" i="7"/>
  <c r="I36" i="7"/>
  <c r="H36" i="7"/>
  <c r="F36" i="7"/>
  <c r="E36" i="7"/>
  <c r="B36" i="7"/>
  <c r="AO35" i="7"/>
  <c r="AP35" i="7" s="1"/>
  <c r="AB35" i="7"/>
  <c r="X35" i="7"/>
  <c r="U35" i="7"/>
  <c r="V35" i="7" s="1"/>
  <c r="T35" i="7"/>
  <c r="O35" i="7"/>
  <c r="N35" i="7"/>
  <c r="L35" i="7"/>
  <c r="AK35" i="7" s="1"/>
  <c r="G35" i="7"/>
  <c r="D35" i="7"/>
  <c r="C35" i="7"/>
  <c r="C44" i="7" s="1"/>
  <c r="C54" i="7" s="1"/>
  <c r="D54" i="7" s="1"/>
  <c r="AK34" i="7"/>
  <c r="AB34" i="7"/>
  <c r="X34" i="7"/>
  <c r="U34" i="7"/>
  <c r="V34" i="7" s="1"/>
  <c r="T34" i="7"/>
  <c r="N34" i="7"/>
  <c r="O34" i="7" s="1"/>
  <c r="L34" i="7"/>
  <c r="AO34" i="7" s="1"/>
  <c r="AP34" i="7" s="1"/>
  <c r="G34" i="7"/>
  <c r="C34" i="7"/>
  <c r="D34" i="7" s="1"/>
  <c r="AB33" i="7"/>
  <c r="X33" i="7"/>
  <c r="V33" i="7"/>
  <c r="U33" i="7"/>
  <c r="T33" i="7"/>
  <c r="N33" i="7"/>
  <c r="O33" i="7" s="1"/>
  <c r="L33" i="7"/>
  <c r="AO33" i="7" s="1"/>
  <c r="AP33" i="7" s="1"/>
  <c r="G33" i="7"/>
  <c r="C33" i="7"/>
  <c r="D33" i="7" s="1"/>
  <c r="AB32" i="7"/>
  <c r="X32" i="7"/>
  <c r="V32" i="7" s="1"/>
  <c r="U32" i="7"/>
  <c r="T32" i="7"/>
  <c r="T36" i="7" s="1"/>
  <c r="O32" i="7"/>
  <c r="N32" i="7"/>
  <c r="L32" i="7"/>
  <c r="AO32" i="7" s="1"/>
  <c r="AP32" i="7" s="1"/>
  <c r="G32" i="7"/>
  <c r="G36" i="7" s="1"/>
  <c r="D32" i="7"/>
  <c r="C32" i="7"/>
  <c r="AO31" i="7"/>
  <c r="AP31" i="7" s="1"/>
  <c r="AE31" i="7"/>
  <c r="AB31" i="7" s="1"/>
  <c r="X31" i="7"/>
  <c r="V31" i="7"/>
  <c r="U31" i="7"/>
  <c r="T31" i="7"/>
  <c r="N31" i="7"/>
  <c r="C31" i="7" s="1"/>
  <c r="L31" i="7"/>
  <c r="L36" i="7" s="1"/>
  <c r="G31" i="7"/>
  <c r="AP30" i="7"/>
  <c r="AO30" i="7"/>
  <c r="AK30" i="7"/>
  <c r="AO29" i="7"/>
  <c r="AP29" i="7" s="1"/>
  <c r="AK29" i="7"/>
  <c r="AD28" i="7"/>
  <c r="AC28" i="7"/>
  <c r="AA28" i="7"/>
  <c r="Z28" i="7"/>
  <c r="Y28" i="7"/>
  <c r="W28" i="7"/>
  <c r="S28" i="7"/>
  <c r="R28" i="7"/>
  <c r="Q28" i="7"/>
  <c r="P28" i="7"/>
  <c r="N28" i="7"/>
  <c r="M28" i="7"/>
  <c r="K28" i="7"/>
  <c r="J28" i="7"/>
  <c r="I28" i="7"/>
  <c r="H28" i="7"/>
  <c r="F28" i="7"/>
  <c r="E28" i="7"/>
  <c r="B28" i="7"/>
  <c r="AP27" i="7"/>
  <c r="AB27" i="7"/>
  <c r="X27" i="7"/>
  <c r="X43" i="7" s="1"/>
  <c r="U27" i="7"/>
  <c r="T27" i="7"/>
  <c r="O27" i="7"/>
  <c r="N27" i="7"/>
  <c r="L27" i="7"/>
  <c r="AO27" i="7" s="1"/>
  <c r="G27" i="7"/>
  <c r="D27" i="7"/>
  <c r="C27" i="7"/>
  <c r="C43" i="7" s="1"/>
  <c r="D43" i="7" s="1"/>
  <c r="AB26" i="7"/>
  <c r="X26" i="7"/>
  <c r="U26" i="7"/>
  <c r="T26" i="7"/>
  <c r="O26" i="7"/>
  <c r="N26" i="7"/>
  <c r="L26" i="7"/>
  <c r="G26" i="7"/>
  <c r="D26" i="7"/>
  <c r="C26" i="7"/>
  <c r="AB25" i="7"/>
  <c r="X25" i="7"/>
  <c r="U25" i="7"/>
  <c r="V25" i="7" s="1"/>
  <c r="T25" i="7"/>
  <c r="T28" i="7" s="1"/>
  <c r="O25" i="7"/>
  <c r="N25" i="7"/>
  <c r="L25" i="7"/>
  <c r="AO25" i="7" s="1"/>
  <c r="AP25" i="7" s="1"/>
  <c r="G25" i="7"/>
  <c r="D25" i="7"/>
  <c r="C25" i="7"/>
  <c r="AO24" i="7"/>
  <c r="AP24" i="7" s="1"/>
  <c r="AK24" i="7"/>
  <c r="AE24" i="7"/>
  <c r="AE28" i="7" s="1"/>
  <c r="X24" i="7"/>
  <c r="U24" i="7"/>
  <c r="T24" i="7"/>
  <c r="O24" i="7"/>
  <c r="O28" i="7" s="1"/>
  <c r="N24" i="7"/>
  <c r="L24" i="7"/>
  <c r="G24" i="7"/>
  <c r="D24" i="7"/>
  <c r="D28" i="7" s="1"/>
  <c r="C24" i="7"/>
  <c r="AP23" i="7"/>
  <c r="AO23" i="7"/>
  <c r="AK23" i="7"/>
  <c r="AO22" i="7"/>
  <c r="AP22" i="7" s="1"/>
  <c r="AK22" i="7"/>
  <c r="AE21" i="7"/>
  <c r="AD21" i="7"/>
  <c r="AC21" i="7"/>
  <c r="AA21" i="7"/>
  <c r="Z21" i="7"/>
  <c r="Y21" i="7"/>
  <c r="W21" i="7"/>
  <c r="S21" i="7"/>
  <c r="R21" i="7"/>
  <c r="Q21" i="7"/>
  <c r="P21" i="7"/>
  <c r="M21" i="7"/>
  <c r="K21" i="7"/>
  <c r="J21" i="7"/>
  <c r="I21" i="7"/>
  <c r="H21" i="7"/>
  <c r="F21" i="7"/>
  <c r="E21" i="7"/>
  <c r="B21" i="7"/>
  <c r="AB20" i="7"/>
  <c r="X20" i="7"/>
  <c r="X53" i="7" s="1"/>
  <c r="V20" i="7"/>
  <c r="U20" i="7"/>
  <c r="T20" i="7"/>
  <c r="N20" i="7"/>
  <c r="O20" i="7" s="1"/>
  <c r="L20" i="7"/>
  <c r="AO20" i="7" s="1"/>
  <c r="AP20" i="7" s="1"/>
  <c r="G20" i="7"/>
  <c r="AO19" i="7"/>
  <c r="AP19" i="7" s="1"/>
  <c r="AB19" i="7"/>
  <c r="X19" i="7"/>
  <c r="U19" i="7"/>
  <c r="T19" i="7"/>
  <c r="AK19" i="7" s="1"/>
  <c r="O19" i="7"/>
  <c r="N19" i="7"/>
  <c r="L19" i="7"/>
  <c r="G19" i="7"/>
  <c r="D19" i="7"/>
  <c r="C19" i="7"/>
  <c r="AB18" i="7"/>
  <c r="X18" i="7"/>
  <c r="V18" i="7"/>
  <c r="U18" i="7"/>
  <c r="T18" i="7"/>
  <c r="AO18" i="7" s="1"/>
  <c r="AP18" i="7" s="1"/>
  <c r="N18" i="7"/>
  <c r="O18" i="7" s="1"/>
  <c r="L18" i="7"/>
  <c r="AK18" i="7" s="1"/>
  <c r="G18" i="7"/>
  <c r="AB17" i="7"/>
  <c r="X17" i="7"/>
  <c r="U17" i="7"/>
  <c r="U21" i="7" s="1"/>
  <c r="T17" i="7"/>
  <c r="N17" i="7"/>
  <c r="O17" i="7" s="1"/>
  <c r="L17" i="7"/>
  <c r="AO17" i="7" s="1"/>
  <c r="AP17" i="7" s="1"/>
  <c r="G17" i="7"/>
  <c r="C17" i="7"/>
  <c r="D17" i="7" s="1"/>
  <c r="AB16" i="7"/>
  <c r="AB21" i="7" s="1"/>
  <c r="X16" i="7"/>
  <c r="X21" i="7" s="1"/>
  <c r="U16" i="7"/>
  <c r="T16" i="7"/>
  <c r="T21" i="7" s="1"/>
  <c r="O16" i="7"/>
  <c r="N16" i="7"/>
  <c r="N21" i="7" s="1"/>
  <c r="L16" i="7"/>
  <c r="G16" i="7"/>
  <c r="G21" i="7" s="1"/>
  <c r="D16" i="7"/>
  <c r="C16" i="7"/>
  <c r="AO15" i="7"/>
  <c r="AP15" i="7" s="1"/>
  <c r="AK15" i="7"/>
  <c r="AO14" i="7"/>
  <c r="AP14" i="7" s="1"/>
  <c r="AK14" i="7"/>
  <c r="AE13" i="7"/>
  <c r="AD13" i="7"/>
  <c r="AC13" i="7"/>
  <c r="AA13" i="7"/>
  <c r="Z13" i="7"/>
  <c r="Y13" i="7"/>
  <c r="W13" i="7"/>
  <c r="S13" i="7"/>
  <c r="Q13" i="7"/>
  <c r="P13" i="7"/>
  <c r="K13" i="7"/>
  <c r="J13" i="7"/>
  <c r="I13" i="7"/>
  <c r="H13" i="7"/>
  <c r="B13" i="7"/>
  <c r="AO12" i="7"/>
  <c r="AP12" i="7" s="1"/>
  <c r="AB12" i="7"/>
  <c r="AB13" i="7" s="1"/>
  <c r="X12" i="7"/>
  <c r="X52" i="7" s="1"/>
  <c r="U12" i="7"/>
  <c r="T12" i="7"/>
  <c r="O12" i="7"/>
  <c r="N12" i="7"/>
  <c r="L12" i="7"/>
  <c r="AK12" i="7" s="1"/>
  <c r="F12" i="7"/>
  <c r="F52" i="7" s="1"/>
  <c r="G52" i="7" s="1"/>
  <c r="C12" i="7"/>
  <c r="AB11" i="7"/>
  <c r="X11" i="7"/>
  <c r="V11" i="7"/>
  <c r="U11" i="7"/>
  <c r="T11" i="7"/>
  <c r="N11" i="7"/>
  <c r="O11" i="7" s="1"/>
  <c r="O13" i="7" s="1"/>
  <c r="L11" i="7"/>
  <c r="AK11" i="7" s="1"/>
  <c r="F11" i="7"/>
  <c r="G11" i="7" s="1"/>
  <c r="C11" i="7"/>
  <c r="AB10" i="7"/>
  <c r="X10" i="7"/>
  <c r="U10" i="7"/>
  <c r="V10" i="7" s="1"/>
  <c r="T10" i="7"/>
  <c r="AK10" i="7" s="1"/>
  <c r="O10" i="7"/>
  <c r="N10" i="7"/>
  <c r="L10" i="7"/>
  <c r="AO10" i="7" s="1"/>
  <c r="AP10" i="7" s="1"/>
  <c r="G10" i="7"/>
  <c r="F10" i="7"/>
  <c r="F50" i="7" s="1"/>
  <c r="G50" i="7" s="1"/>
  <c r="AB9" i="7"/>
  <c r="X9" i="7"/>
  <c r="U9" i="7"/>
  <c r="U13" i="7" s="1"/>
  <c r="R9" i="7"/>
  <c r="T9" i="7" s="1"/>
  <c r="T13" i="7" s="1"/>
  <c r="O9" i="7"/>
  <c r="N9" i="7"/>
  <c r="M9" i="7"/>
  <c r="M13" i="7" s="1"/>
  <c r="L9" i="7"/>
  <c r="L13" i="7" s="1"/>
  <c r="J9" i="7"/>
  <c r="F9" i="7"/>
  <c r="E9" i="7"/>
  <c r="E13" i="7" s="1"/>
  <c r="D9" i="7"/>
  <c r="C9" i="7"/>
  <c r="B31" i="8"/>
  <c r="F30" i="8"/>
  <c r="E30" i="8"/>
  <c r="G29" i="8"/>
  <c r="G28" i="8"/>
  <c r="G27" i="8"/>
  <c r="G30" i="8" s="1"/>
  <c r="H27" i="8" s="1"/>
  <c r="F26" i="8"/>
  <c r="E26" i="8"/>
  <c r="B26" i="8"/>
  <c r="F25" i="8"/>
  <c r="E25" i="8"/>
  <c r="G24" i="8"/>
  <c r="G23" i="8"/>
  <c r="G22" i="8"/>
  <c r="G25" i="8" s="1"/>
  <c r="H22" i="8" s="1"/>
  <c r="D21" i="8"/>
  <c r="D26" i="8" s="1"/>
  <c r="D31" i="8" s="1"/>
  <c r="F20" i="8"/>
  <c r="E20" i="8"/>
  <c r="G20" i="8" s="1"/>
  <c r="G19" i="8"/>
  <c r="G18" i="8"/>
  <c r="G17" i="8"/>
  <c r="F16" i="8"/>
  <c r="F31" i="8" s="1"/>
  <c r="E16" i="8"/>
  <c r="E31" i="8" s="1"/>
  <c r="G15" i="8"/>
  <c r="G14" i="8"/>
  <c r="G13" i="8"/>
  <c r="G26" i="8" s="1"/>
  <c r="D13" i="8"/>
  <c r="D31" i="7" l="1"/>
  <c r="D36" i="7" s="1"/>
  <c r="C36" i="7"/>
  <c r="AO36" i="7"/>
  <c r="AP36" i="7" s="1"/>
  <c r="AK13" i="7"/>
  <c r="AO13" i="7"/>
  <c r="AP13" i="7" s="1"/>
  <c r="O21" i="7"/>
  <c r="N13" i="7"/>
  <c r="AK17" i="7"/>
  <c r="X40" i="7"/>
  <c r="X28" i="7"/>
  <c r="AK25" i="7"/>
  <c r="AO28" i="7"/>
  <c r="AP28" i="7" s="1"/>
  <c r="S45" i="7"/>
  <c r="J55" i="7"/>
  <c r="L49" i="7"/>
  <c r="V52" i="7"/>
  <c r="D11" i="7"/>
  <c r="F13" i="7"/>
  <c r="L21" i="7"/>
  <c r="C18" i="7"/>
  <c r="D18" i="7" s="1"/>
  <c r="C20" i="7"/>
  <c r="AO21" i="7"/>
  <c r="AP21" i="7" s="1"/>
  <c r="G28" i="7"/>
  <c r="AC55" i="7"/>
  <c r="AO42" i="7"/>
  <c r="AP42" i="7" s="1"/>
  <c r="G9" i="7"/>
  <c r="G13" i="7" s="1"/>
  <c r="V9" i="7"/>
  <c r="C10" i="7"/>
  <c r="AO11" i="7"/>
  <c r="AP11" i="7" s="1"/>
  <c r="G12" i="7"/>
  <c r="V16" i="7"/>
  <c r="V21" i="7" s="1"/>
  <c r="V19" i="7"/>
  <c r="L28" i="7"/>
  <c r="AO26" i="7"/>
  <c r="AP26" i="7" s="1"/>
  <c r="U28" i="7"/>
  <c r="U36" i="7"/>
  <c r="AK31" i="7"/>
  <c r="Y55" i="7"/>
  <c r="AD45" i="7"/>
  <c r="AD49" i="7"/>
  <c r="Y45" i="7"/>
  <c r="AP50" i="7"/>
  <c r="V43" i="7"/>
  <c r="AB43" i="7"/>
  <c r="AL43" i="7"/>
  <c r="H55" i="7"/>
  <c r="AD51" i="7"/>
  <c r="AP51" i="7" s="1"/>
  <c r="K52" i="7"/>
  <c r="L52" i="7" s="1"/>
  <c r="AC52" i="7"/>
  <c r="T54" i="7"/>
  <c r="AO54" i="7" s="1"/>
  <c r="N54" i="7"/>
  <c r="O54" i="7" s="1"/>
  <c r="AO9" i="7"/>
  <c r="AP9" i="7" s="1"/>
  <c r="C52" i="7"/>
  <c r="D52" i="7" s="1"/>
  <c r="D12" i="7"/>
  <c r="R13" i="7"/>
  <c r="N36" i="7"/>
  <c r="O31" i="7"/>
  <c r="O36" i="7" s="1"/>
  <c r="S50" i="7"/>
  <c r="AK9" i="7"/>
  <c r="X13" i="7"/>
  <c r="V17" i="7"/>
  <c r="V12" i="7"/>
  <c r="C40" i="7"/>
  <c r="C28" i="7"/>
  <c r="V24" i="7"/>
  <c r="V28" i="7" s="1"/>
  <c r="X42" i="7"/>
  <c r="X51" i="7" s="1"/>
  <c r="V26" i="7"/>
  <c r="V27" i="7"/>
  <c r="V36" i="7"/>
  <c r="AE36" i="7"/>
  <c r="AK36" i="7" s="1"/>
  <c r="N41" i="7"/>
  <c r="O41" i="7" s="1"/>
  <c r="AO43" i="7"/>
  <c r="AP43" i="7" s="1"/>
  <c r="AK43" i="7"/>
  <c r="AL50" i="7"/>
  <c r="AL53" i="7"/>
  <c r="F49" i="7"/>
  <c r="AK16" i="7"/>
  <c r="AO16" i="7"/>
  <c r="AP16" i="7" s="1"/>
  <c r="AK20" i="7"/>
  <c r="AK21" i="7"/>
  <c r="AB24" i="7"/>
  <c r="AB28" i="7" s="1"/>
  <c r="AK26" i="7"/>
  <c r="AK32" i="7"/>
  <c r="K55" i="7"/>
  <c r="S55" i="7"/>
  <c r="W55" i="7"/>
  <c r="U49" i="7"/>
  <c r="AA55" i="7"/>
  <c r="U41" i="7"/>
  <c r="U51" i="7"/>
  <c r="D44" i="7"/>
  <c r="AO44" i="7"/>
  <c r="AP44" i="7" s="1"/>
  <c r="AK44" i="7"/>
  <c r="K45" i="7"/>
  <c r="W45" i="7"/>
  <c r="N52" i="7"/>
  <c r="O52" i="7" s="1"/>
  <c r="U53" i="7"/>
  <c r="V53" i="7" s="1"/>
  <c r="AE40" i="7"/>
  <c r="X41" i="7"/>
  <c r="X50" i="7" s="1"/>
  <c r="V50" i="7" s="1"/>
  <c r="C42" i="7"/>
  <c r="D42" i="7" s="1"/>
  <c r="AK27" i="7"/>
  <c r="AK28" i="7"/>
  <c r="AK33" i="7"/>
  <c r="L45" i="7"/>
  <c r="T45" i="7"/>
  <c r="AO41" i="7"/>
  <c r="AP41" i="7" s="1"/>
  <c r="AK41" i="7"/>
  <c r="AB41" i="7"/>
  <c r="Z54" i="7"/>
  <c r="U54" i="7" s="1"/>
  <c r="V54" i="7" s="1"/>
  <c r="U44" i="7"/>
  <c r="V44" i="7" s="1"/>
  <c r="AO45" i="7"/>
  <c r="AP45" i="7" s="1"/>
  <c r="O49" i="7"/>
  <c r="K50" i="7"/>
  <c r="L50" i="7" s="1"/>
  <c r="AB53" i="7"/>
  <c r="AL54" i="7"/>
  <c r="AC51" i="7"/>
  <c r="M55" i="7"/>
  <c r="N42" i="7"/>
  <c r="O42" i="7" s="1"/>
  <c r="O45" i="7" s="1"/>
  <c r="U42" i="7"/>
  <c r="AK54" i="7"/>
  <c r="AK65" i="7" s="1"/>
  <c r="G16" i="8"/>
  <c r="G31" i="8" s="1"/>
  <c r="E21" i="8"/>
  <c r="F21" i="8"/>
  <c r="AK45" i="7" l="1"/>
  <c r="AE49" i="7"/>
  <c r="AE45" i="7"/>
  <c r="G49" i="7"/>
  <c r="G55" i="7" s="1"/>
  <c r="F55" i="7"/>
  <c r="AM50" i="7"/>
  <c r="AN50" i="7"/>
  <c r="T50" i="7"/>
  <c r="N50" i="7"/>
  <c r="AM43" i="7"/>
  <c r="AN43" i="7"/>
  <c r="AL47" i="7"/>
  <c r="AL55" i="7"/>
  <c r="AL46" i="7"/>
  <c r="AL39" i="7"/>
  <c r="AL32" i="7"/>
  <c r="AL26" i="7"/>
  <c r="AL23" i="7"/>
  <c r="AL48" i="7"/>
  <c r="AL35" i="7"/>
  <c r="AL31" i="7"/>
  <c r="AL29" i="7"/>
  <c r="AL25" i="7"/>
  <c r="AL19" i="7"/>
  <c r="AL15" i="7"/>
  <c r="AL12" i="7"/>
  <c r="AL10" i="7"/>
  <c r="AL44" i="7"/>
  <c r="AL24" i="7"/>
  <c r="AL22" i="7"/>
  <c r="AL18" i="7"/>
  <c r="AL33" i="7"/>
  <c r="AL20" i="7"/>
  <c r="AL27" i="7"/>
  <c r="AL14" i="7"/>
  <c r="AL9" i="7"/>
  <c r="AL38" i="7"/>
  <c r="AL34" i="7"/>
  <c r="AL30" i="7"/>
  <c r="AL17" i="7"/>
  <c r="AL16" i="7"/>
  <c r="AL37" i="7"/>
  <c r="AL11" i="7"/>
  <c r="AL21" i="7"/>
  <c r="AO49" i="7"/>
  <c r="AK49" i="7"/>
  <c r="L55" i="7"/>
  <c r="AL51" i="7"/>
  <c r="AB51" i="7"/>
  <c r="V51" i="7"/>
  <c r="U55" i="7"/>
  <c r="AB40" i="7"/>
  <c r="AB45" i="7" s="1"/>
  <c r="AK40" i="7"/>
  <c r="AL13" i="7"/>
  <c r="C50" i="7"/>
  <c r="D50" i="7" s="1"/>
  <c r="D10" i="7"/>
  <c r="D13" i="7" s="1"/>
  <c r="C13" i="7"/>
  <c r="AL42" i="7"/>
  <c r="AL49" i="7"/>
  <c r="C51" i="7"/>
  <c r="D51" i="7" s="1"/>
  <c r="AL28" i="7"/>
  <c r="V42" i="7"/>
  <c r="AL40" i="7"/>
  <c r="AL41" i="7"/>
  <c r="AL45" i="7"/>
  <c r="N45" i="7"/>
  <c r="D40" i="7"/>
  <c r="D45" i="7" s="1"/>
  <c r="C45" i="7"/>
  <c r="C49" i="7"/>
  <c r="AB52" i="7"/>
  <c r="AL52" i="7"/>
  <c r="AK51" i="7"/>
  <c r="AK62" i="7" s="1"/>
  <c r="AP49" i="7"/>
  <c r="AD55" i="7"/>
  <c r="V13" i="7"/>
  <c r="AL36" i="7"/>
  <c r="C21" i="7"/>
  <c r="X45" i="7"/>
  <c r="V40" i="7"/>
  <c r="X49" i="7"/>
  <c r="X55" i="7" s="1"/>
  <c r="Z55" i="7"/>
  <c r="AM54" i="7"/>
  <c r="AN54" i="7"/>
  <c r="V41" i="7"/>
  <c r="U45" i="7"/>
  <c r="AN53" i="7"/>
  <c r="AM53" i="7"/>
  <c r="AQ53" i="7" s="1"/>
  <c r="AO52" i="7"/>
  <c r="AK52" i="7"/>
  <c r="AK63" i="7" s="1"/>
  <c r="AQ50" i="7"/>
  <c r="C53" i="7"/>
  <c r="D53" i="7" s="1"/>
  <c r="AK64" i="7" s="1"/>
  <c r="D20" i="7"/>
  <c r="D21" i="7" s="1"/>
  <c r="G21" i="8"/>
  <c r="H13" i="8" s="1"/>
  <c r="H26" i="8" s="1"/>
  <c r="H31" i="8" s="1"/>
  <c r="AK55" i="7" l="1"/>
  <c r="AK66" i="7" s="1"/>
  <c r="V45" i="7"/>
  <c r="AM52" i="7"/>
  <c r="AN52" i="7"/>
  <c r="AN11" i="7"/>
  <c r="AM11" i="7"/>
  <c r="AN30" i="7"/>
  <c r="AM30" i="7"/>
  <c r="AN14" i="7"/>
  <c r="AM14" i="7"/>
  <c r="AM18" i="7"/>
  <c r="AN18" i="7"/>
  <c r="AM10" i="7"/>
  <c r="AN10" i="7"/>
  <c r="AM25" i="7"/>
  <c r="AN25" i="7"/>
  <c r="AM48" i="7"/>
  <c r="AN48" i="7"/>
  <c r="AM39" i="7"/>
  <c r="AN39" i="7"/>
  <c r="AO50" i="7"/>
  <c r="T55" i="7"/>
  <c r="AK50" i="7"/>
  <c r="AK61" i="7" s="1"/>
  <c r="AQ54" i="7"/>
  <c r="AP55" i="7"/>
  <c r="AD57" i="7"/>
  <c r="AN40" i="7"/>
  <c r="AM40" i="7"/>
  <c r="AN49" i="7"/>
  <c r="AM49" i="7"/>
  <c r="AO55" i="7"/>
  <c r="AO56" i="7" s="1"/>
  <c r="AK60" i="7"/>
  <c r="AM37" i="7"/>
  <c r="AN37" i="7"/>
  <c r="AN34" i="7"/>
  <c r="AM34" i="7"/>
  <c r="AN27" i="7"/>
  <c r="AM27" i="7"/>
  <c r="AN22" i="7"/>
  <c r="AM22" i="7"/>
  <c r="AM12" i="7"/>
  <c r="AN12" i="7"/>
  <c r="AM29" i="7"/>
  <c r="AN29" i="7"/>
  <c r="AM23" i="7"/>
  <c r="AN23" i="7"/>
  <c r="AM46" i="7"/>
  <c r="AN46" i="7"/>
  <c r="AQ49" i="7"/>
  <c r="C55" i="7"/>
  <c r="D49" i="7"/>
  <c r="D55" i="7" s="1"/>
  <c r="AM45" i="7"/>
  <c r="AN45" i="7"/>
  <c r="AN42" i="7"/>
  <c r="AM42" i="7"/>
  <c r="AN13" i="7"/>
  <c r="AM13" i="7"/>
  <c r="AN16" i="7"/>
  <c r="AM16" i="7"/>
  <c r="AN38" i="7"/>
  <c r="AM38" i="7"/>
  <c r="AN20" i="7"/>
  <c r="AM20" i="7"/>
  <c r="AN24" i="7"/>
  <c r="AM24" i="7"/>
  <c r="AM15" i="7"/>
  <c r="AN15" i="7"/>
  <c r="AM31" i="7"/>
  <c r="AN31" i="7"/>
  <c r="AN26" i="7"/>
  <c r="AM26" i="7"/>
  <c r="AN55" i="7"/>
  <c r="AM55" i="7"/>
  <c r="AE55" i="7"/>
  <c r="AE57" i="7" s="1"/>
  <c r="AB49" i="7"/>
  <c r="AB55" i="7" s="1"/>
  <c r="AM36" i="7"/>
  <c r="AN36" i="7"/>
  <c r="AM41" i="7"/>
  <c r="AN41" i="7"/>
  <c r="AN28" i="7"/>
  <c r="AM28" i="7"/>
  <c r="V49" i="7"/>
  <c r="V55" i="7" s="1"/>
  <c r="AN51" i="7"/>
  <c r="AM51" i="7"/>
  <c r="AQ51" i="7" s="1"/>
  <c r="AN21" i="7"/>
  <c r="AM21" i="7"/>
  <c r="AN17" i="7"/>
  <c r="AM17" i="7"/>
  <c r="AN9" i="7"/>
  <c r="AM9" i="7"/>
  <c r="AN33" i="7"/>
  <c r="AM33" i="7"/>
  <c r="AM44" i="7"/>
  <c r="AN44" i="7"/>
  <c r="AN19" i="7"/>
  <c r="AM19" i="7"/>
  <c r="AM35" i="7"/>
  <c r="AN35" i="7"/>
  <c r="AM32" i="7"/>
  <c r="AN32" i="7"/>
  <c r="AN47" i="7"/>
  <c r="AM47" i="7"/>
  <c r="O50" i="7"/>
  <c r="O55" i="7" s="1"/>
  <c r="N55" i="7"/>
  <c r="AQ55" i="7" l="1"/>
  <c r="AQ52" i="7"/>
</calcChain>
</file>

<file path=xl/sharedStrings.xml><?xml version="1.0" encoding="utf-8"?>
<sst xmlns="http://schemas.openxmlformats.org/spreadsheetml/2006/main" count="290" uniqueCount="92">
  <si>
    <t>CRONICI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</si>
  <si>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</si>
  <si>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</si>
  <si>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</si>
  <si>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</si>
  <si>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</si>
  <si>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CASA DE ASIGURĂRI DE SĂNĂTATE OLT</t>
  </si>
  <si>
    <t>Unitatea Sanitară,                         DRG(ACUȚI)</t>
  </si>
  <si>
    <t>ACUTI (DRG)</t>
  </si>
  <si>
    <t>Spitalul de Psihiatrie Cronici Schitu</t>
  </si>
  <si>
    <t xml:space="preserve">SPITALIZARE DE ZI - SERVICII </t>
  </si>
  <si>
    <t>SPITALIZARE DE ZI - CAZURI</t>
  </si>
  <si>
    <t>SPITALIZARE DE ZI  - TOTAL</t>
  </si>
  <si>
    <t>Phoenix</t>
  </si>
  <si>
    <t>TOTAL SERVICII</t>
  </si>
  <si>
    <t xml:space="preserve">Valoare contract ianuarie 2016 </t>
  </si>
  <si>
    <t>Valoare contract aprilie 2016</t>
  </si>
  <si>
    <t>3=1+2</t>
  </si>
  <si>
    <t>6=4+5</t>
  </si>
  <si>
    <t xml:space="preserve">Valoare contract februarie 2016 </t>
  </si>
  <si>
    <t xml:space="preserve">Valoare contract martie 2016 </t>
  </si>
  <si>
    <t xml:space="preserve">Valoare contract mai 2016 </t>
  </si>
  <si>
    <t xml:space="preserve">Valoare contract iunie 2016 </t>
  </si>
  <si>
    <t>Valoare contract iulie 2016</t>
  </si>
  <si>
    <t>Valoare contract  august 2016</t>
  </si>
  <si>
    <t>Valoare contract septembrie 2016</t>
  </si>
  <si>
    <t>Valoare contract octombrie 2016</t>
  </si>
  <si>
    <t>Valoare contract noiembrie 2016</t>
  </si>
  <si>
    <t>Valoare contract decembrie 2016</t>
  </si>
  <si>
    <t>Influente</t>
  </si>
  <si>
    <t xml:space="preserve">Valoare contract semestrul I 2016 </t>
  </si>
  <si>
    <t>Valoare contract anul 2016</t>
  </si>
  <si>
    <t xml:space="preserve">Valoare contract trimestrul I 2016 </t>
  </si>
  <si>
    <t xml:space="preserve">Valoare contract trimestrul II 2016 </t>
  </si>
  <si>
    <t xml:space="preserve">Valoare contract trimestrul III 2016 </t>
  </si>
  <si>
    <t xml:space="preserve">Valoare contract trimestrul IV 2016 </t>
  </si>
  <si>
    <t>Influente (+/-)</t>
  </si>
  <si>
    <t>Valoare contract trimestrul I 2016 modificat</t>
  </si>
  <si>
    <t>Valoare contract martie 2016 modificat</t>
  </si>
  <si>
    <t>Valoare contract trimestrul II 2016 modificat</t>
  </si>
  <si>
    <t>Valoare contract iunie 2016 modificat</t>
  </si>
  <si>
    <t>Valoare contract iulie 2016 modificat</t>
  </si>
  <si>
    <t>4=7+8+9</t>
  </si>
  <si>
    <t>11=9+10</t>
  </si>
  <si>
    <t>14=12+13</t>
  </si>
  <si>
    <t>12=15+16+17</t>
  </si>
  <si>
    <t>19=17+18</t>
  </si>
  <si>
    <t>Valoare contract trimestrul III 2016 modificat</t>
  </si>
  <si>
    <t>24=22+23</t>
  </si>
  <si>
    <t>27=28+29+30</t>
  </si>
  <si>
    <t>21=20+23</t>
  </si>
  <si>
    <t>Ec. Sorina OANCEA -  Preşedinte</t>
  </si>
  <si>
    <t>dr. Antoaneta PETRA- membru</t>
  </si>
  <si>
    <t>jr. Adina POPESCU- membru</t>
  </si>
  <si>
    <t>ec. Eduard DRAPATOF- membru</t>
  </si>
  <si>
    <t>Comisia de contractare a serviciilor medicale spitalicesti din cadrul CAS Olt,</t>
  </si>
  <si>
    <t xml:space="preserve">SITUAŢIA PRIVIND REPARTIZAREA SERVICIILOR MEDICALE SPITALICESTI IN ANUL 2016 </t>
  </si>
  <si>
    <t xml:space="preserve">                                                                      SITUAŢIA PRIVIND REPARTIZAREA SERVICIILOR MEDICALE SPITALICESTI IN ANUL 2016 </t>
  </si>
  <si>
    <t>CASA DE ASIGURĂRI SOCIALE DE SĂNĂTATE OLT</t>
  </si>
  <si>
    <t>SITUATIA</t>
  </si>
  <si>
    <t>privind  repartizarea serviciilor  medicale spitalicesti  aferente anului- 2016</t>
  </si>
  <si>
    <t>Luna/an</t>
  </si>
  <si>
    <t>CREDITE DE ANGAJAMENT APROBATE</t>
  </si>
  <si>
    <t>CREDITE DE ANGAJAMENT RETINUTE LA CONTRACTARE (5%)</t>
  </si>
  <si>
    <t>SERVICII CONTRACTATE PENTRU COMPLEXITATEA CAZURILOR DIN SECTIA DE ATI (1%)</t>
  </si>
  <si>
    <t xml:space="preserve">CREDITE DE ANGAJAMENT INITIALE </t>
  </si>
  <si>
    <t xml:space="preserve">INFLUENTE CREDITE DE ANGAJAMENT </t>
  </si>
  <si>
    <t>CREDITE DE ANGAJAMENT FINALE</t>
  </si>
  <si>
    <t>CREDITE DE ANGAJAMENT TOTALE</t>
  </si>
  <si>
    <t>7=5+6</t>
  </si>
  <si>
    <t>8=3+4+5+6</t>
  </si>
  <si>
    <t>ianuarie 2016</t>
  </si>
  <si>
    <t>februarie 2016</t>
  </si>
  <si>
    <t>martie 2016</t>
  </si>
  <si>
    <t>Trimestrul I-2016</t>
  </si>
  <si>
    <t>aprilie 2016</t>
  </si>
  <si>
    <t>34529000</t>
  </si>
  <si>
    <t>mai 2016</t>
  </si>
  <si>
    <t>iunie 2016</t>
  </si>
  <si>
    <t>Trimestrul II-2016</t>
  </si>
  <si>
    <t>Semestrul I-2016</t>
  </si>
  <si>
    <t>iulie 2016</t>
  </si>
  <si>
    <t>august 2016</t>
  </si>
  <si>
    <t>septembrie 2016</t>
  </si>
  <si>
    <t>Trimestrul III-2016</t>
  </si>
  <si>
    <t>01.01.2016-30.09.2016</t>
  </si>
  <si>
    <t>octombrie 2016</t>
  </si>
  <si>
    <t>noiembrie 2016</t>
  </si>
  <si>
    <t>decembrie 2016</t>
  </si>
  <si>
    <t>Trimestrul IV-2016</t>
  </si>
  <si>
    <t>Anul -2016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</si>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</sst>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name val="Calibri"/>
      <family val="2"/>
    </font>
    <font>
      <sz val="14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 applyAlignment="1">
      <alignment horizontal="center"/>
    </xf>
    <xf numFmtId="0" fontId="1" fillId="0" borderId="0" xfId="0" applyFont="1" applyAlignment="1"/>
    <xf numFmtId="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6" fillId="0" borderId="0" xfId="0" applyFont="1" applyAlignment="1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 applyAlignment="1"/>
    <xf numFmtId="4" fontId="1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4" fontId="7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0" fontId="8" fillId="0" borderId="0" xfId="0" applyFont="1"/>
    <xf numFmtId="4" fontId="8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4" fontId="7" fillId="0" borderId="3" xfId="0" applyNumberFormat="1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5" fillId="0" borderId="3" xfId="0" applyFont="1" applyBorder="1"/>
    <xf numFmtId="4" fontId="5" fillId="0" borderId="3" xfId="0" applyNumberFormat="1" applyFont="1" applyBorder="1"/>
    <xf numFmtId="4" fontId="5" fillId="0" borderId="0" xfId="0" applyNumberFormat="1" applyFont="1"/>
    <xf numFmtId="4" fontId="7" fillId="0" borderId="3" xfId="0" applyNumberFormat="1" applyFont="1" applyBorder="1"/>
    <xf numFmtId="0" fontId="7" fillId="0" borderId="0" xfId="0" applyFont="1" applyBorder="1" applyAlignment="1">
      <alignment horizontal="center"/>
    </xf>
    <xf numFmtId="0" fontId="5" fillId="2" borderId="2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4" fontId="5" fillId="2" borderId="0" xfId="0" applyNumberFormat="1" applyFont="1" applyFill="1"/>
    <xf numFmtId="4" fontId="7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4" fontId="5" fillId="0" borderId="4" xfId="0" applyNumberFormat="1" applyFont="1" applyBorder="1"/>
    <xf numFmtId="4" fontId="7" fillId="0" borderId="4" xfId="0" applyNumberFormat="1" applyFont="1" applyBorder="1"/>
    <xf numFmtId="0" fontId="5" fillId="0" borderId="4" xfId="0" applyFont="1" applyBorder="1"/>
    <xf numFmtId="0" fontId="2" fillId="0" borderId="0" xfId="0" applyFont="1" applyBorder="1"/>
    <xf numFmtId="4" fontId="5" fillId="0" borderId="0" xfId="0" applyNumberFormat="1" applyFont="1" applyBorder="1"/>
    <xf numFmtId="4" fontId="7" fillId="0" borderId="0" xfId="0" applyNumberFormat="1" applyFont="1" applyBorder="1"/>
    <xf numFmtId="4" fontId="7" fillId="0" borderId="5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2" borderId="0" xfId="0" applyNumberFormat="1" applyFont="1" applyFill="1"/>
    <xf numFmtId="4" fontId="9" fillId="0" borderId="0" xfId="0" applyNumberFormat="1" applyFo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3" fontId="10" fillId="0" borderId="0" xfId="0" applyNumberFormat="1" applyFont="1"/>
    <xf numFmtId="3" fontId="11" fillId="0" borderId="0" xfId="0" applyNumberFormat="1" applyFont="1"/>
    <xf numFmtId="0" fontId="12" fillId="0" borderId="0" xfId="0" applyFo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2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10" fillId="0" borderId="3" xfId="0" applyNumberFormat="1" applyFont="1" applyBorder="1"/>
    <xf numFmtId="4" fontId="10" fillId="0" borderId="3" xfId="0" applyNumberFormat="1" applyFont="1" applyFill="1" applyBorder="1"/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0" fillId="0" borderId="3" xfId="0" applyNumberFormat="1" applyFont="1" applyBorder="1"/>
    <xf numFmtId="4" fontId="11" fillId="0" borderId="0" xfId="0" applyNumberFormat="1" applyFont="1"/>
    <xf numFmtId="0" fontId="10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" fontId="10" fillId="0" borderId="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topLeftCell="S43" workbookViewId="0">
      <selection activeCell="Z55" sqref="Z55"/>
    </sheetView>
  </sheetViews>
  <sheetFormatPr defaultColWidth="13.85546875" defaultRowHeight="12.75" x14ac:dyDescent="0.2"/>
  <cols>
    <col min="1" max="1" width="22.85546875" style="1" customWidth="1"/>
    <col min="2" max="4" width="13.42578125" style="63" customWidth="1"/>
    <col min="5" max="7" width="13.5703125" style="12" customWidth="1"/>
    <col min="8" max="8" width="12.28515625" style="12" customWidth="1"/>
    <col min="9" max="9" width="12.140625" style="12" customWidth="1"/>
    <col min="10" max="10" width="12.28515625" style="1" bestFit="1" customWidth="1"/>
    <col min="11" max="12" width="12.28515625" style="1" customWidth="1"/>
    <col min="13" max="16384" width="13.85546875" style="1"/>
  </cols>
  <sheetData>
    <row r="1" spans="1:43" x14ac:dyDescent="0.2">
      <c r="A1" s="7" t="s">
        <v>6</v>
      </c>
      <c r="B1" s="92"/>
      <c r="C1" s="92"/>
      <c r="D1" s="92"/>
      <c r="E1" s="9"/>
      <c r="F1" s="9"/>
      <c r="G1" s="9"/>
      <c r="H1" s="10"/>
      <c r="I1" s="9"/>
    </row>
    <row r="2" spans="1:43" x14ac:dyDescent="0.2">
      <c r="A2" s="11"/>
      <c r="B2" s="34"/>
      <c r="C2" s="34"/>
      <c r="D2" s="34"/>
      <c r="H2" s="13"/>
    </row>
    <row r="3" spans="1:43" x14ac:dyDescent="0.2">
      <c r="A3" s="14"/>
      <c r="H3" s="13"/>
    </row>
    <row r="4" spans="1:43" x14ac:dyDescent="0.2">
      <c r="A4" s="14"/>
      <c r="M4" s="3"/>
      <c r="N4" s="3"/>
      <c r="O4" s="3"/>
    </row>
    <row r="5" spans="1:43" ht="42" customHeight="1" x14ac:dyDescent="0.2">
      <c r="A5" s="94" t="s">
        <v>56</v>
      </c>
      <c r="B5" s="94"/>
      <c r="C5" s="94"/>
      <c r="D5" s="94"/>
      <c r="E5" s="94"/>
      <c r="F5" s="94"/>
      <c r="G5" s="94"/>
      <c r="H5" s="94"/>
      <c r="I5" s="94"/>
      <c r="J5" s="94" t="s">
        <v>57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3" t="s">
        <v>56</v>
      </c>
      <c r="Z5" s="93"/>
      <c r="AA5" s="93"/>
      <c r="AB5" s="93"/>
      <c r="AC5" s="93"/>
      <c r="AD5" s="93"/>
      <c r="AE5" s="93"/>
    </row>
    <row r="6" spans="1:43" ht="13.5" thickBot="1" x14ac:dyDescent="0.25">
      <c r="A6" s="15"/>
      <c r="B6" s="64"/>
      <c r="C6" s="64"/>
      <c r="D6" s="64"/>
    </row>
    <row r="7" spans="1:43" ht="63" customHeight="1" thickBot="1" x14ac:dyDescent="0.25">
      <c r="A7" s="16" t="s">
        <v>7</v>
      </c>
      <c r="B7" s="35" t="s">
        <v>30</v>
      </c>
      <c r="C7" s="35" t="s">
        <v>29</v>
      </c>
      <c r="D7" s="35" t="s">
        <v>31</v>
      </c>
      <c r="E7" s="35" t="s">
        <v>32</v>
      </c>
      <c r="F7" s="35" t="s">
        <v>36</v>
      </c>
      <c r="G7" s="35" t="s">
        <v>37</v>
      </c>
      <c r="H7" s="35" t="s">
        <v>15</v>
      </c>
      <c r="I7" s="36" t="s">
        <v>19</v>
      </c>
      <c r="J7" s="36" t="s">
        <v>20</v>
      </c>
      <c r="K7" s="35" t="s">
        <v>36</v>
      </c>
      <c r="L7" s="36" t="s">
        <v>38</v>
      </c>
      <c r="M7" s="35" t="s">
        <v>33</v>
      </c>
      <c r="N7" s="35" t="s">
        <v>36</v>
      </c>
      <c r="O7" s="35" t="s">
        <v>39</v>
      </c>
      <c r="P7" s="35" t="s">
        <v>16</v>
      </c>
      <c r="Q7" s="36" t="s">
        <v>21</v>
      </c>
      <c r="R7" s="36" t="s">
        <v>22</v>
      </c>
      <c r="S7" s="35" t="s">
        <v>36</v>
      </c>
      <c r="T7" s="36" t="s">
        <v>40</v>
      </c>
      <c r="U7" s="35" t="s">
        <v>34</v>
      </c>
      <c r="V7" s="35" t="s">
        <v>47</v>
      </c>
      <c r="W7" s="49" t="s">
        <v>23</v>
      </c>
      <c r="X7" s="35" t="s">
        <v>36</v>
      </c>
      <c r="Y7" s="49" t="s">
        <v>41</v>
      </c>
      <c r="Z7" s="49" t="s">
        <v>24</v>
      </c>
      <c r="AA7" s="49" t="s">
        <v>25</v>
      </c>
      <c r="AB7" s="35" t="s">
        <v>35</v>
      </c>
      <c r="AC7" s="35" t="s">
        <v>26</v>
      </c>
      <c r="AD7" s="36" t="s">
        <v>27</v>
      </c>
      <c r="AE7" s="36" t="s">
        <v>28</v>
      </c>
      <c r="AF7" s="17"/>
      <c r="AG7" s="17"/>
      <c r="AH7" s="17"/>
      <c r="AI7" s="17"/>
      <c r="AJ7" s="17"/>
      <c r="AK7" s="17"/>
      <c r="AL7" s="99" t="s">
        <v>91</v>
      </c>
      <c r="AM7" s="99"/>
      <c r="AN7" s="99"/>
    </row>
    <row r="8" spans="1:43" x14ac:dyDescent="0.2">
      <c r="A8" s="37" t="s">
        <v>8</v>
      </c>
      <c r="B8" s="38">
        <v>1</v>
      </c>
      <c r="C8" s="38">
        <v>2</v>
      </c>
      <c r="D8" s="38" t="s">
        <v>17</v>
      </c>
      <c r="E8" s="39" t="s">
        <v>42</v>
      </c>
      <c r="F8" s="39">
        <v>5</v>
      </c>
      <c r="G8" s="39" t="s">
        <v>18</v>
      </c>
      <c r="H8" s="39">
        <v>7</v>
      </c>
      <c r="I8" s="39">
        <v>8</v>
      </c>
      <c r="J8" s="39">
        <v>9</v>
      </c>
      <c r="K8" s="39">
        <v>10</v>
      </c>
      <c r="L8" s="39" t="s">
        <v>43</v>
      </c>
      <c r="M8" s="39" t="s">
        <v>45</v>
      </c>
      <c r="N8" s="39">
        <v>13</v>
      </c>
      <c r="O8" s="39" t="s">
        <v>44</v>
      </c>
      <c r="P8" s="39">
        <v>15</v>
      </c>
      <c r="Q8" s="39">
        <v>16</v>
      </c>
      <c r="R8" s="39">
        <v>17</v>
      </c>
      <c r="S8" s="39">
        <v>18</v>
      </c>
      <c r="T8" s="39" t="s">
        <v>46</v>
      </c>
      <c r="U8" s="39">
        <v>20</v>
      </c>
      <c r="V8" s="39" t="s">
        <v>50</v>
      </c>
      <c r="W8" s="39">
        <v>22</v>
      </c>
      <c r="X8" s="39">
        <v>23</v>
      </c>
      <c r="Y8" s="39" t="s">
        <v>48</v>
      </c>
      <c r="Z8" s="39">
        <v>25</v>
      </c>
      <c r="AA8" s="50">
        <v>26</v>
      </c>
      <c r="AB8" s="50" t="s">
        <v>49</v>
      </c>
      <c r="AC8" s="50">
        <v>28</v>
      </c>
      <c r="AD8" s="50">
        <v>29</v>
      </c>
      <c r="AE8" s="50">
        <v>30</v>
      </c>
      <c r="AF8" s="54"/>
      <c r="AG8" s="54"/>
      <c r="AH8" s="54"/>
      <c r="AI8" s="54"/>
      <c r="AJ8" s="54"/>
      <c r="AK8" s="54"/>
      <c r="AL8" s="54"/>
      <c r="AM8" s="54"/>
      <c r="AN8" s="54"/>
    </row>
    <row r="9" spans="1:43" s="18" customFormat="1" x14ac:dyDescent="0.2">
      <c r="A9" s="40" t="s">
        <v>1</v>
      </c>
      <c r="B9" s="19">
        <v>34770728.25</v>
      </c>
      <c r="C9" s="19">
        <f>F9+N9+Y9+Z9+AA9+AC9+AD9+AE9</f>
        <v>27289671.000000004</v>
      </c>
      <c r="D9" s="19">
        <f>B9+C9</f>
        <v>62060399.25</v>
      </c>
      <c r="E9" s="19">
        <f>16632679.46</f>
        <v>16632679.460000001</v>
      </c>
      <c r="F9" s="19">
        <f>K9</f>
        <v>-438.71</v>
      </c>
      <c r="G9" s="19">
        <f>E9+F9</f>
        <v>16632240.75</v>
      </c>
      <c r="H9" s="19">
        <v>5366317.5</v>
      </c>
      <c r="I9" s="19">
        <v>5633797.5</v>
      </c>
      <c r="J9" s="41">
        <f>5632564.46</f>
        <v>5632564.46</v>
      </c>
      <c r="K9" s="41">
        <v>-438.71</v>
      </c>
      <c r="L9" s="41">
        <f>J9+K9</f>
        <v>5632125.75</v>
      </c>
      <c r="M9" s="19">
        <f>18138048.79</f>
        <v>18138048.789999999</v>
      </c>
      <c r="N9" s="19">
        <f>S9</f>
        <v>438.71</v>
      </c>
      <c r="O9" s="19">
        <f>M9+N9</f>
        <v>18138487.5</v>
      </c>
      <c r="P9" s="19">
        <v>5936384.25</v>
      </c>
      <c r="Q9" s="19">
        <v>6100215.75</v>
      </c>
      <c r="R9" s="19">
        <f>6101448.79</f>
        <v>6101448.79</v>
      </c>
      <c r="S9" s="19">
        <v>438.71</v>
      </c>
      <c r="T9" s="19">
        <f>R9+S9</f>
        <v>6101887.5</v>
      </c>
      <c r="U9" s="19">
        <f>W9+Z9+AA9</f>
        <v>18039361.5</v>
      </c>
      <c r="V9" s="20">
        <f>U9+X9</f>
        <v>18039361.5</v>
      </c>
      <c r="W9" s="51">
        <v>5838681.2999999989</v>
      </c>
      <c r="X9" s="19">
        <f>Y9-W9</f>
        <v>0</v>
      </c>
      <c r="Y9" s="19">
        <v>5838681.2999999998</v>
      </c>
      <c r="Z9" s="19">
        <v>6100340.0999999996</v>
      </c>
      <c r="AA9" s="40">
        <v>6100340.0999999996</v>
      </c>
      <c r="AB9" s="40">
        <f>AC9+AD9+AE9</f>
        <v>9250309.4999999981</v>
      </c>
      <c r="AC9" s="40">
        <v>6100340.0999999996</v>
      </c>
      <c r="AD9" s="40">
        <v>2819541.3</v>
      </c>
      <c r="AE9" s="40">
        <v>330428.09999999998</v>
      </c>
      <c r="AF9" s="55"/>
      <c r="AG9" s="46"/>
      <c r="AH9" s="46"/>
      <c r="AI9" s="46"/>
      <c r="AJ9" s="46"/>
      <c r="AK9" s="55">
        <f>H9+I9+L9+P9+Q9+T9+Y9+Z9+AA9+AC9+AD9+AE9</f>
        <v>62060399.25</v>
      </c>
      <c r="AL9" s="46">
        <f t="shared" ref="AL9:AL55" si="0">AC9/$AC$55</f>
        <v>0.49885556402034453</v>
      </c>
      <c r="AM9" s="46">
        <f>AL9*$AD$56</f>
        <v>2820174.4930770062</v>
      </c>
      <c r="AN9" s="46">
        <f>AL9*$AE$56</f>
        <v>331459.5510492326</v>
      </c>
      <c r="AO9" s="42">
        <f t="shared" ref="AO9:AO55" si="1">H9+I9+L9+P9+Q9+T9</f>
        <v>34770728.25</v>
      </c>
      <c r="AP9" s="42">
        <f t="shared" ref="AP9:AP45" si="2">AO9-B9</f>
        <v>0</v>
      </c>
      <c r="AQ9" s="42"/>
    </row>
    <row r="10" spans="1:43" s="18" customFormat="1" x14ac:dyDescent="0.2">
      <c r="A10" s="40" t="s">
        <v>2</v>
      </c>
      <c r="B10" s="19">
        <v>2936842.09</v>
      </c>
      <c r="C10" s="19">
        <f>F10+N10+Y10+Z10+AA10+AC10+AD10+AE10</f>
        <v>2238293.7200000002</v>
      </c>
      <c r="D10" s="19">
        <f>B10+C10</f>
        <v>5175135.8100000005</v>
      </c>
      <c r="E10" s="19">
        <v>1356083.0899999999</v>
      </c>
      <c r="F10" s="19">
        <f t="shared" ref="F10:F12" si="3">K10</f>
        <v>-647.72</v>
      </c>
      <c r="G10" s="19">
        <f t="shared" ref="G10:G12" si="4">E10+F10</f>
        <v>1355435.3699999999</v>
      </c>
      <c r="H10" s="19">
        <v>415713.42</v>
      </c>
      <c r="I10" s="19">
        <v>415713.42</v>
      </c>
      <c r="J10" s="41">
        <v>524656.25</v>
      </c>
      <c r="K10" s="41">
        <v>-647.72</v>
      </c>
      <c r="L10" s="41">
        <f t="shared" ref="L10:L12" si="5">J10+K10</f>
        <v>524008.53</v>
      </c>
      <c r="M10" s="19">
        <v>1580759.0000000002</v>
      </c>
      <c r="N10" s="19">
        <f t="shared" ref="N10:N11" si="6">S10</f>
        <v>0</v>
      </c>
      <c r="O10" s="19">
        <f t="shared" ref="O10:O12" si="7">M10+N10</f>
        <v>1580759.0000000002</v>
      </c>
      <c r="P10" s="19">
        <v>455887.4</v>
      </c>
      <c r="Q10" s="19">
        <v>562435.80000000005</v>
      </c>
      <c r="R10" s="19">
        <v>562435.80000000005</v>
      </c>
      <c r="S10" s="19">
        <v>0</v>
      </c>
      <c r="T10" s="19">
        <f t="shared" ref="T10:T12" si="8">R10+S10</f>
        <v>562435.80000000005</v>
      </c>
      <c r="U10" s="19">
        <f t="shared" ref="U10:U12" si="9">W10+Z10+AA10</f>
        <v>1488574.72</v>
      </c>
      <c r="V10" s="20">
        <f t="shared" ref="V10:V12" si="10">U10+X10</f>
        <v>1488574.72</v>
      </c>
      <c r="W10" s="51">
        <v>498507.52000000002</v>
      </c>
      <c r="X10" s="19">
        <f t="shared" ref="X10:X12" si="11">Y10-W10</f>
        <v>0</v>
      </c>
      <c r="Y10" s="19">
        <v>498507.52000000002</v>
      </c>
      <c r="Z10" s="19">
        <v>495033.59999999998</v>
      </c>
      <c r="AA10" s="40">
        <v>495033.59999999998</v>
      </c>
      <c r="AB10" s="40">
        <f t="shared" ref="AB10:AB12" si="12">AC10+AD10+AE10</f>
        <v>750366.71999999997</v>
      </c>
      <c r="AC10" s="40">
        <v>495033.59999999998</v>
      </c>
      <c r="AD10" s="40">
        <v>229278.72</v>
      </c>
      <c r="AE10" s="40">
        <v>26054.400000000001</v>
      </c>
      <c r="AF10" s="55"/>
      <c r="AG10" s="46"/>
      <c r="AH10" s="46"/>
      <c r="AI10" s="46"/>
      <c r="AJ10" s="46"/>
      <c r="AK10" s="55">
        <f t="shared" ref="AK10:AK55" si="13">H10+I10+L10+P10+Q10+T10+Y10+Z10+AA10+AC10+AD10+AE10</f>
        <v>5175135.8099999996</v>
      </c>
      <c r="AL10" s="46">
        <f t="shared" si="0"/>
        <v>4.0481393117249583E-2</v>
      </c>
      <c r="AM10" s="46">
        <f t="shared" ref="AM10:AM55" si="14">AL10*$AD$56</f>
        <v>228852.99984112123</v>
      </c>
      <c r="AN10" s="46">
        <f t="shared" ref="AN10:AN55" si="15">AL10*$AE$56</f>
        <v>26897.453604313865</v>
      </c>
      <c r="AO10" s="42">
        <f t="shared" si="1"/>
        <v>2936194.37</v>
      </c>
      <c r="AP10" s="42">
        <f t="shared" si="2"/>
        <v>-647.71999999973923</v>
      </c>
    </row>
    <row r="11" spans="1:43" s="18" customFormat="1" x14ac:dyDescent="0.2">
      <c r="A11" s="40" t="s">
        <v>3</v>
      </c>
      <c r="B11" s="19">
        <v>12615285.600000001</v>
      </c>
      <c r="C11" s="19">
        <f>F11+N11+Y11+Z11+AA11+AC11+AD11+AE11</f>
        <v>9812499.4400000013</v>
      </c>
      <c r="D11" s="19">
        <f>B11+C11</f>
        <v>22427785.040000003</v>
      </c>
      <c r="E11" s="19">
        <v>6105055.6800000006</v>
      </c>
      <c r="F11" s="19">
        <f t="shared" si="3"/>
        <v>0</v>
      </c>
      <c r="G11" s="19">
        <f t="shared" si="4"/>
        <v>6105055.6800000006</v>
      </c>
      <c r="H11" s="19">
        <v>2035556.6400000001</v>
      </c>
      <c r="I11" s="19">
        <v>2035556.6400000001</v>
      </c>
      <c r="J11" s="41">
        <v>2033942.4000000001</v>
      </c>
      <c r="K11" s="41">
        <v>0</v>
      </c>
      <c r="L11" s="41">
        <f t="shared" si="5"/>
        <v>2033942.4000000001</v>
      </c>
      <c r="M11" s="19">
        <v>6510229.9199999999</v>
      </c>
      <c r="N11" s="19">
        <f t="shared" si="6"/>
        <v>0</v>
      </c>
      <c r="O11" s="19">
        <f t="shared" si="7"/>
        <v>6510229.9199999999</v>
      </c>
      <c r="P11" s="19">
        <v>1954844.6400000001</v>
      </c>
      <c r="Q11" s="19">
        <v>2277692.64</v>
      </c>
      <c r="R11" s="19">
        <v>2277692.64</v>
      </c>
      <c r="S11" s="19">
        <v>0</v>
      </c>
      <c r="T11" s="19">
        <f t="shared" si="8"/>
        <v>2277692.64</v>
      </c>
      <c r="U11" s="19">
        <f t="shared" si="9"/>
        <v>6521762.6100000003</v>
      </c>
      <c r="V11" s="20">
        <f t="shared" si="10"/>
        <v>6521762.6100000003</v>
      </c>
      <c r="W11" s="51">
        <v>2182766.9500000002</v>
      </c>
      <c r="X11" s="19">
        <f t="shared" si="11"/>
        <v>0</v>
      </c>
      <c r="Y11" s="19">
        <v>2182766.9500000002</v>
      </c>
      <c r="Z11" s="19">
        <v>2169497.83</v>
      </c>
      <c r="AA11" s="40">
        <v>2169497.83</v>
      </c>
      <c r="AB11" s="40">
        <f t="shared" si="12"/>
        <v>3290736.83</v>
      </c>
      <c r="AC11" s="40">
        <v>2169497.83</v>
      </c>
      <c r="AD11" s="40">
        <v>1003475.7</v>
      </c>
      <c r="AE11" s="40">
        <v>117763.3</v>
      </c>
      <c r="AF11" s="55"/>
      <c r="AG11" s="46"/>
      <c r="AH11" s="46"/>
      <c r="AI11" s="46"/>
      <c r="AJ11" s="46"/>
      <c r="AK11" s="55">
        <f t="shared" si="13"/>
        <v>22427785.039999999</v>
      </c>
      <c r="AL11" s="46">
        <f t="shared" si="0"/>
        <v>0.17741077479033729</v>
      </c>
      <c r="AM11" s="46">
        <f t="shared" si="14"/>
        <v>1002954.3177358122</v>
      </c>
      <c r="AN11" s="46">
        <f t="shared" si="15"/>
        <v>117878.80100882973</v>
      </c>
      <c r="AO11" s="42">
        <f t="shared" si="1"/>
        <v>12615285.600000001</v>
      </c>
      <c r="AP11" s="42">
        <f t="shared" si="2"/>
        <v>0</v>
      </c>
    </row>
    <row r="12" spans="1:43" s="18" customFormat="1" x14ac:dyDescent="0.2">
      <c r="A12" s="40" t="s">
        <v>4</v>
      </c>
      <c r="B12" s="19">
        <v>3050421.1</v>
      </c>
      <c r="C12" s="19">
        <f>F12+N12+Y12+Z12+AA12+AC12+AD12+AE12</f>
        <v>2413177.8800000004</v>
      </c>
      <c r="D12" s="19">
        <f>B12+C12</f>
        <v>5463598.9800000004</v>
      </c>
      <c r="E12" s="19">
        <v>1466352.53</v>
      </c>
      <c r="F12" s="19">
        <f t="shared" si="3"/>
        <v>-658.92</v>
      </c>
      <c r="G12" s="19">
        <f t="shared" si="4"/>
        <v>1465693.61</v>
      </c>
      <c r="H12" s="19">
        <v>463228.02</v>
      </c>
      <c r="I12" s="19">
        <v>463228.02</v>
      </c>
      <c r="J12" s="41">
        <v>539896.49</v>
      </c>
      <c r="K12" s="41">
        <v>-658.92</v>
      </c>
      <c r="L12" s="41">
        <f t="shared" si="5"/>
        <v>539237.56999999995</v>
      </c>
      <c r="M12" s="19">
        <v>1584068.57</v>
      </c>
      <c r="N12" s="19">
        <f>S12</f>
        <v>-775.17</v>
      </c>
      <c r="O12" s="19">
        <f t="shared" si="7"/>
        <v>1583293.4000000001</v>
      </c>
      <c r="P12" s="19">
        <v>513423.03</v>
      </c>
      <c r="Q12" s="19">
        <v>534935.18000000005</v>
      </c>
      <c r="R12" s="19">
        <v>535710.36</v>
      </c>
      <c r="S12" s="19">
        <v>-775.17</v>
      </c>
      <c r="T12" s="19">
        <f t="shared" si="8"/>
        <v>534935.18999999994</v>
      </c>
      <c r="U12" s="19">
        <f t="shared" si="9"/>
        <v>1593442.55</v>
      </c>
      <c r="V12" s="20">
        <f t="shared" si="10"/>
        <v>1594880.6800000002</v>
      </c>
      <c r="W12" s="51">
        <v>511972.51</v>
      </c>
      <c r="X12" s="19">
        <f t="shared" si="11"/>
        <v>1438.1300000000047</v>
      </c>
      <c r="Y12" s="19">
        <v>513410.64</v>
      </c>
      <c r="Z12" s="19">
        <v>540735.02</v>
      </c>
      <c r="AA12" s="40">
        <v>540735.02</v>
      </c>
      <c r="AB12" s="40">
        <f t="shared" si="12"/>
        <v>819731.29</v>
      </c>
      <c r="AC12" s="40">
        <v>540735.02</v>
      </c>
      <c r="AD12" s="40">
        <v>250233.75</v>
      </c>
      <c r="AE12" s="40">
        <v>28762.52</v>
      </c>
      <c r="AF12" s="55"/>
      <c r="AG12" s="46"/>
      <c r="AH12" s="46"/>
      <c r="AI12" s="46"/>
      <c r="AJ12" s="46"/>
      <c r="AK12" s="55">
        <f t="shared" si="13"/>
        <v>5463598.9799999986</v>
      </c>
      <c r="AL12" s="46">
        <f t="shared" si="0"/>
        <v>4.4218628628205879E-2</v>
      </c>
      <c r="AM12" s="46">
        <f t="shared" si="14"/>
        <v>249980.67090021507</v>
      </c>
      <c r="AN12" s="46">
        <f t="shared" si="15"/>
        <v>29380.622068234825</v>
      </c>
      <c r="AO12" s="42">
        <f t="shared" si="1"/>
        <v>3048987.01</v>
      </c>
      <c r="AP12" s="42">
        <f t="shared" si="2"/>
        <v>-1434.0900000003166</v>
      </c>
    </row>
    <row r="13" spans="1:43" s="21" customFormat="1" x14ac:dyDescent="0.2">
      <c r="A13" s="37" t="s">
        <v>5</v>
      </c>
      <c r="B13" s="28">
        <f>SUM(B9:B12)</f>
        <v>53373277.040000007</v>
      </c>
      <c r="C13" s="28">
        <f>SUM(C9:C12)</f>
        <v>41753642.040000007</v>
      </c>
      <c r="D13" s="28">
        <f>SUM(D9:D12)</f>
        <v>95126919.080000013</v>
      </c>
      <c r="E13" s="28">
        <f>SUM(E9:E12)</f>
        <v>25560170.760000002</v>
      </c>
      <c r="F13" s="28">
        <f t="shared" ref="F13:G13" si="16">SUM(F9:F12)</f>
        <v>-1745.35</v>
      </c>
      <c r="G13" s="28">
        <f t="shared" si="16"/>
        <v>25558425.41</v>
      </c>
      <c r="H13" s="29">
        <f>SUM(H9:H12)</f>
        <v>8280815.5800000001</v>
      </c>
      <c r="I13" s="29">
        <f>SUM(I9:I12)</f>
        <v>8548295.5800000001</v>
      </c>
      <c r="J13" s="43">
        <f>SUM(J9:J12)</f>
        <v>8731059.5999999996</v>
      </c>
      <c r="K13" s="43">
        <f>SUM(K9:K12)</f>
        <v>-1745.35</v>
      </c>
      <c r="L13" s="43">
        <f>SUM(L9:L12)</f>
        <v>8729314.25</v>
      </c>
      <c r="M13" s="28">
        <f t="shared" ref="M13:U13" si="17">SUM(M9:M12)</f>
        <v>27813106.280000001</v>
      </c>
      <c r="N13" s="28">
        <f>SUM(N9:N12)</f>
        <v>-336.46</v>
      </c>
      <c r="O13" s="28">
        <f>SUM(O9:O12)</f>
        <v>27812769.82</v>
      </c>
      <c r="P13" s="28">
        <f t="shared" si="17"/>
        <v>8860539.3200000003</v>
      </c>
      <c r="Q13" s="28">
        <f t="shared" si="17"/>
        <v>9475279.3699999992</v>
      </c>
      <c r="R13" s="28">
        <f t="shared" si="17"/>
        <v>9477287.5899999999</v>
      </c>
      <c r="S13" s="28">
        <f>SUM(S9:S12)</f>
        <v>-336.46</v>
      </c>
      <c r="T13" s="28">
        <f>SUM(T9:T12)</f>
        <v>9476951.129999999</v>
      </c>
      <c r="U13" s="28">
        <f t="shared" si="17"/>
        <v>27643141.379999999</v>
      </c>
      <c r="V13" s="57">
        <f>SUM(V9:V12)</f>
        <v>27644579.509999998</v>
      </c>
      <c r="W13" s="52">
        <f>SUM(W9:W12)</f>
        <v>9031928.2799999993</v>
      </c>
      <c r="X13" s="28">
        <f>SUM(X9:X12)</f>
        <v>1438.1300000000047</v>
      </c>
      <c r="Y13" s="28">
        <f>SUM(Y9:Y12)</f>
        <v>9033366.4100000001</v>
      </c>
      <c r="Z13" s="28">
        <f t="shared" ref="Z13:AE13" si="18">SUM(Z9:Z12)</f>
        <v>9305606.5499999989</v>
      </c>
      <c r="AA13" s="28">
        <f t="shared" si="18"/>
        <v>9305606.5499999989</v>
      </c>
      <c r="AB13" s="28">
        <f t="shared" si="18"/>
        <v>14111144.34</v>
      </c>
      <c r="AC13" s="28">
        <f t="shared" si="18"/>
        <v>9305606.5499999989</v>
      </c>
      <c r="AD13" s="28">
        <f t="shared" si="18"/>
        <v>4302529.47</v>
      </c>
      <c r="AE13" s="28">
        <f t="shared" si="18"/>
        <v>503008.32</v>
      </c>
      <c r="AF13" s="23"/>
      <c r="AG13" s="23"/>
      <c r="AH13" s="23"/>
      <c r="AI13" s="23"/>
      <c r="AJ13" s="23"/>
      <c r="AK13" s="55">
        <f t="shared" si="13"/>
        <v>95126919.079999983</v>
      </c>
      <c r="AL13" s="46">
        <f t="shared" si="0"/>
        <v>0.7609663605561372</v>
      </c>
      <c r="AM13" s="46">
        <f t="shared" si="14"/>
        <v>4301962.4815541543</v>
      </c>
      <c r="AN13" s="46">
        <f t="shared" si="15"/>
        <v>505616.427730611</v>
      </c>
      <c r="AO13" s="42">
        <f t="shared" si="1"/>
        <v>53371195.230000004</v>
      </c>
      <c r="AP13" s="42">
        <f t="shared" si="2"/>
        <v>-2081.8100000023842</v>
      </c>
    </row>
    <row r="14" spans="1:43" s="18" customFormat="1" ht="13.5" thickBot="1" x14ac:dyDescent="0.25">
      <c r="A14" s="22"/>
      <c r="B14" s="44"/>
      <c r="C14" s="44"/>
      <c r="D14" s="44"/>
      <c r="E14" s="24"/>
      <c r="F14" s="24"/>
      <c r="G14" s="24"/>
      <c r="H14" s="24"/>
      <c r="I14" s="45"/>
      <c r="J14" s="46"/>
      <c r="K14" s="46"/>
      <c r="L14" s="46"/>
      <c r="M14" s="6"/>
      <c r="N14" s="6"/>
      <c r="O14" s="6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K14" s="55">
        <f t="shared" si="13"/>
        <v>0</v>
      </c>
      <c r="AL14" s="46">
        <f t="shared" si="0"/>
        <v>0</v>
      </c>
      <c r="AM14" s="46">
        <f t="shared" si="14"/>
        <v>0</v>
      </c>
      <c r="AN14" s="46">
        <f t="shared" si="15"/>
        <v>0</v>
      </c>
      <c r="AO14" s="42">
        <f t="shared" si="1"/>
        <v>0</v>
      </c>
      <c r="AP14" s="42">
        <f t="shared" si="2"/>
        <v>0</v>
      </c>
    </row>
    <row r="15" spans="1:43" s="18" customFormat="1" ht="60.75" customHeight="1" thickBot="1" x14ac:dyDescent="0.25">
      <c r="A15" s="25" t="s">
        <v>0</v>
      </c>
      <c r="B15" s="35" t="s">
        <v>30</v>
      </c>
      <c r="C15" s="35" t="s">
        <v>29</v>
      </c>
      <c r="D15" s="35" t="s">
        <v>31</v>
      </c>
      <c r="E15" s="35" t="s">
        <v>32</v>
      </c>
      <c r="F15" s="35" t="s">
        <v>36</v>
      </c>
      <c r="G15" s="35" t="s">
        <v>37</v>
      </c>
      <c r="H15" s="35" t="s">
        <v>15</v>
      </c>
      <c r="I15" s="36" t="s">
        <v>19</v>
      </c>
      <c r="J15" s="36" t="s">
        <v>20</v>
      </c>
      <c r="K15" s="35" t="s">
        <v>36</v>
      </c>
      <c r="L15" s="36" t="s">
        <v>38</v>
      </c>
      <c r="M15" s="35" t="s">
        <v>33</v>
      </c>
      <c r="N15" s="35" t="s">
        <v>36</v>
      </c>
      <c r="O15" s="35" t="s">
        <v>39</v>
      </c>
      <c r="P15" s="35" t="s">
        <v>16</v>
      </c>
      <c r="Q15" s="36" t="s">
        <v>21</v>
      </c>
      <c r="R15" s="36" t="s">
        <v>22</v>
      </c>
      <c r="S15" s="35" t="s">
        <v>36</v>
      </c>
      <c r="T15" s="36" t="s">
        <v>40</v>
      </c>
      <c r="U15" s="35" t="s">
        <v>34</v>
      </c>
      <c r="V15" s="35" t="s">
        <v>47</v>
      </c>
      <c r="W15" s="49" t="s">
        <v>23</v>
      </c>
      <c r="X15" s="35" t="s">
        <v>36</v>
      </c>
      <c r="Y15" s="49" t="s">
        <v>41</v>
      </c>
      <c r="Z15" s="49" t="s">
        <v>24</v>
      </c>
      <c r="AA15" s="49" t="s">
        <v>25</v>
      </c>
      <c r="AB15" s="35" t="s">
        <v>35</v>
      </c>
      <c r="AC15" s="35" t="s">
        <v>26</v>
      </c>
      <c r="AD15" s="36" t="s">
        <v>27</v>
      </c>
      <c r="AE15" s="36" t="s">
        <v>28</v>
      </c>
      <c r="AF15" s="17"/>
      <c r="AG15" s="17"/>
      <c r="AH15" s="17"/>
      <c r="AI15" s="17"/>
      <c r="AJ15" s="17"/>
      <c r="AK15" s="55" t="e">
        <f t="shared" si="13"/>
        <v>#VALUE!</v>
      </c>
      <c r="AL15" s="46" t="e">
        <f t="shared" si="0"/>
        <v>#VALUE!</v>
      </c>
      <c r="AM15" s="46" t="e">
        <f t="shared" si="14"/>
        <v>#VALUE!</v>
      </c>
      <c r="AN15" s="46" t="e">
        <f t="shared" si="15"/>
        <v>#VALUE!</v>
      </c>
      <c r="AO15" s="42" t="e">
        <f t="shared" si="1"/>
        <v>#VALUE!</v>
      </c>
      <c r="AP15" s="42" t="e">
        <f t="shared" si="2"/>
        <v>#VALUE!</v>
      </c>
    </row>
    <row r="16" spans="1:43" s="18" customFormat="1" x14ac:dyDescent="0.2">
      <c r="A16" s="40" t="s">
        <v>1</v>
      </c>
      <c r="B16" s="19">
        <v>5002997.47</v>
      </c>
      <c r="C16" s="19">
        <f>F16+N16+Y16+Z16+AA16+AC16+AD16+AE16</f>
        <v>3686045.6899999995</v>
      </c>
      <c r="D16" s="19">
        <f>B16+C16</f>
        <v>8689043.1600000001</v>
      </c>
      <c r="E16" s="19">
        <v>2188899.83</v>
      </c>
      <c r="F16" s="19">
        <v>0</v>
      </c>
      <c r="G16" s="19">
        <f>E16+F16</f>
        <v>2188899.83</v>
      </c>
      <c r="H16" s="19">
        <v>557398.60000000009</v>
      </c>
      <c r="I16" s="19">
        <v>838556.55</v>
      </c>
      <c r="J16" s="41">
        <v>792944.68</v>
      </c>
      <c r="K16" s="41">
        <v>0</v>
      </c>
      <c r="L16" s="41">
        <f>J16+K16</f>
        <v>792944.68</v>
      </c>
      <c r="M16" s="19">
        <v>2814097.64</v>
      </c>
      <c r="N16" s="19">
        <f>S16</f>
        <v>0</v>
      </c>
      <c r="O16" s="19">
        <f>M16+N16</f>
        <v>2814097.64</v>
      </c>
      <c r="P16" s="19">
        <v>838556.54</v>
      </c>
      <c r="Q16" s="19">
        <v>987770.55</v>
      </c>
      <c r="R16" s="19">
        <v>987770.55</v>
      </c>
      <c r="S16" s="41">
        <v>0</v>
      </c>
      <c r="T16" s="19">
        <f>R16+S16</f>
        <v>987770.55</v>
      </c>
      <c r="U16" s="19">
        <f>W16+Z16+AA16</f>
        <v>2426701.83</v>
      </c>
      <c r="V16" s="20">
        <f>U16+X16</f>
        <v>2426420.69</v>
      </c>
      <c r="W16" s="51">
        <v>765895.49</v>
      </c>
      <c r="X16" s="19">
        <f>Y16-W16</f>
        <v>-281.14000000001397</v>
      </c>
      <c r="Y16" s="19">
        <v>765614.35</v>
      </c>
      <c r="Z16" s="19">
        <v>830403.17</v>
      </c>
      <c r="AA16" s="40">
        <v>830403.17</v>
      </c>
      <c r="AB16" s="40">
        <f>AC16+AD16+AE16</f>
        <v>1259625.0000000002</v>
      </c>
      <c r="AC16" s="40">
        <v>830403.17</v>
      </c>
      <c r="AD16" s="40">
        <v>383956.24</v>
      </c>
      <c r="AE16" s="40">
        <v>45265.59</v>
      </c>
      <c r="AF16" s="46"/>
      <c r="AG16" s="46"/>
      <c r="AH16" s="46"/>
      <c r="AI16" s="46"/>
      <c r="AJ16" s="46"/>
      <c r="AK16" s="55">
        <f>H16+I16+L16+P16+Q16+T16+Y16+Z16+AA16+AC16+AD16+AE16</f>
        <v>8689043.1599999983</v>
      </c>
      <c r="AL16" s="46">
        <f t="shared" si="0"/>
        <v>6.790625357668699E-2</v>
      </c>
      <c r="AM16" s="46">
        <f t="shared" si="14"/>
        <v>383893.65193004388</v>
      </c>
      <c r="AN16" s="46">
        <f t="shared" si="15"/>
        <v>45119.625693993621</v>
      </c>
      <c r="AO16" s="42">
        <f t="shared" si="1"/>
        <v>5002997.47</v>
      </c>
      <c r="AP16" s="42">
        <f t="shared" si="2"/>
        <v>0</v>
      </c>
    </row>
    <row r="17" spans="1:42" s="18" customFormat="1" x14ac:dyDescent="0.2">
      <c r="A17" s="40" t="s">
        <v>2</v>
      </c>
      <c r="B17" s="19">
        <v>478418.22</v>
      </c>
      <c r="C17" s="19">
        <f>F17+N17+Y17+Z17+AA17+AC17+AD17+AE17</f>
        <v>379753.11000000004</v>
      </c>
      <c r="D17" s="19">
        <f>B17+C17</f>
        <v>858171.33000000007</v>
      </c>
      <c r="E17" s="19">
        <v>239209.11</v>
      </c>
      <c r="F17" s="19">
        <v>0</v>
      </c>
      <c r="G17" s="19">
        <f t="shared" ref="G17:G20" si="19">E17+F17</f>
        <v>239209.11</v>
      </c>
      <c r="H17" s="19">
        <v>79736.37</v>
      </c>
      <c r="I17" s="19">
        <v>79736.37</v>
      </c>
      <c r="J17" s="41">
        <v>79736.37</v>
      </c>
      <c r="K17" s="41">
        <v>0</v>
      </c>
      <c r="L17" s="41">
        <f t="shared" ref="L17:L20" si="20">J17+K17</f>
        <v>79736.37</v>
      </c>
      <c r="M17" s="19">
        <v>239209.11</v>
      </c>
      <c r="N17" s="19">
        <f t="shared" ref="N17:N20" si="21">S17</f>
        <v>0</v>
      </c>
      <c r="O17" s="19">
        <f t="shared" ref="O17:O20" si="22">M17+N17</f>
        <v>239209.11</v>
      </c>
      <c r="P17" s="19">
        <v>79736.37</v>
      </c>
      <c r="Q17" s="19">
        <v>79736.37</v>
      </c>
      <c r="R17" s="19">
        <v>79736.37</v>
      </c>
      <c r="S17" s="41">
        <v>0</v>
      </c>
      <c r="T17" s="19">
        <f t="shared" ref="T17:T20" si="23">R17+S17</f>
        <v>79736.37</v>
      </c>
      <c r="U17" s="19">
        <f t="shared" ref="U17:U20" si="24">W17+Z17+AA17</f>
        <v>251376.19</v>
      </c>
      <c r="V17" s="20">
        <f t="shared" ref="V17:V20" si="25">U17+X17</f>
        <v>251023.24</v>
      </c>
      <c r="W17" s="53">
        <v>79736.37</v>
      </c>
      <c r="X17" s="19">
        <f t="shared" ref="X17:X20" si="26">Y17-W17</f>
        <v>-352.94999999999709</v>
      </c>
      <c r="Y17" s="19">
        <v>79383.42</v>
      </c>
      <c r="Z17" s="19">
        <v>85819.91</v>
      </c>
      <c r="AA17" s="40">
        <v>85819.91</v>
      </c>
      <c r="AB17" s="40">
        <f t="shared" ref="AB17:AB20" si="27">AC17+AD17+AE17</f>
        <v>128729.87</v>
      </c>
      <c r="AC17" s="40">
        <v>85819.91</v>
      </c>
      <c r="AD17" s="40">
        <v>38618.959999999999</v>
      </c>
      <c r="AE17" s="40">
        <v>4291</v>
      </c>
      <c r="AF17" s="46"/>
      <c r="AG17" s="46"/>
      <c r="AH17" s="46"/>
      <c r="AI17" s="46"/>
      <c r="AJ17" s="46"/>
      <c r="AK17" s="55">
        <f t="shared" si="13"/>
        <v>858171.33000000007</v>
      </c>
      <c r="AL17" s="46">
        <f t="shared" si="0"/>
        <v>7.0179266902226011E-3</v>
      </c>
      <c r="AM17" s="46">
        <f t="shared" si="14"/>
        <v>39674.365234188226</v>
      </c>
      <c r="AN17" s="46">
        <f t="shared" si="15"/>
        <v>4662.9906486173704</v>
      </c>
      <c r="AO17" s="42">
        <f t="shared" si="1"/>
        <v>478418.22</v>
      </c>
      <c r="AP17" s="42">
        <f t="shared" si="2"/>
        <v>0</v>
      </c>
    </row>
    <row r="18" spans="1:42" s="18" customFormat="1" x14ac:dyDescent="0.2">
      <c r="A18" s="40" t="s">
        <v>3</v>
      </c>
      <c r="B18" s="19">
        <v>1122614.04</v>
      </c>
      <c r="C18" s="19">
        <f>F18+N18+Y18+Z18+AA18+AC18+AD18+AE18</f>
        <v>805472.67</v>
      </c>
      <c r="D18" s="19">
        <f>B18+C18</f>
        <v>1928086.71</v>
      </c>
      <c r="E18" s="19">
        <v>561307.02</v>
      </c>
      <c r="F18" s="19">
        <v>0</v>
      </c>
      <c r="G18" s="19">
        <f t="shared" si="19"/>
        <v>561307.02</v>
      </c>
      <c r="H18" s="19">
        <v>187102.34</v>
      </c>
      <c r="I18" s="19">
        <v>187102.34</v>
      </c>
      <c r="J18" s="41">
        <v>187102.34</v>
      </c>
      <c r="K18" s="41">
        <v>0</v>
      </c>
      <c r="L18" s="41">
        <f t="shared" si="20"/>
        <v>187102.34</v>
      </c>
      <c r="M18" s="19">
        <v>561307.02</v>
      </c>
      <c r="N18" s="19">
        <f t="shared" si="21"/>
        <v>0</v>
      </c>
      <c r="O18" s="19">
        <f t="shared" si="22"/>
        <v>561307.02</v>
      </c>
      <c r="P18" s="19">
        <v>187102.34</v>
      </c>
      <c r="Q18" s="19">
        <v>187102.34</v>
      </c>
      <c r="R18" s="19">
        <v>187102.34</v>
      </c>
      <c r="S18" s="41">
        <v>0</v>
      </c>
      <c r="T18" s="19">
        <f t="shared" si="23"/>
        <v>187102.34</v>
      </c>
      <c r="U18" s="19">
        <f t="shared" si="24"/>
        <v>532616.22</v>
      </c>
      <c r="V18" s="20">
        <f t="shared" si="25"/>
        <v>532862.03999999992</v>
      </c>
      <c r="W18" s="51">
        <v>172220.92</v>
      </c>
      <c r="X18" s="19">
        <f t="shared" si="26"/>
        <v>245.81999999997788</v>
      </c>
      <c r="Y18" s="19">
        <v>172466.74</v>
      </c>
      <c r="Z18" s="19">
        <v>180197.65</v>
      </c>
      <c r="AA18" s="40">
        <v>180197.65</v>
      </c>
      <c r="AB18" s="40">
        <f t="shared" si="27"/>
        <v>272610.63</v>
      </c>
      <c r="AC18" s="40">
        <v>180197.65</v>
      </c>
      <c r="AD18" s="40">
        <v>83944.77</v>
      </c>
      <c r="AE18" s="40">
        <v>8468.2099999999991</v>
      </c>
      <c r="AF18" s="46"/>
      <c r="AG18" s="46"/>
      <c r="AH18" s="46"/>
      <c r="AI18" s="46"/>
      <c r="AJ18" s="46"/>
      <c r="AK18" s="55">
        <f t="shared" si="13"/>
        <v>1928086.7099999997</v>
      </c>
      <c r="AL18" s="46">
        <f t="shared" si="0"/>
        <v>1.4735670282693032E-2</v>
      </c>
      <c r="AM18" s="46">
        <f t="shared" si="14"/>
        <v>83304.997411934106</v>
      </c>
      <c r="AN18" s="46">
        <f t="shared" si="15"/>
        <v>9790.9675837789364</v>
      </c>
      <c r="AO18" s="42">
        <f t="shared" si="1"/>
        <v>1122614.04</v>
      </c>
      <c r="AP18" s="42">
        <f t="shared" si="2"/>
        <v>0</v>
      </c>
    </row>
    <row r="19" spans="1:42" s="18" customFormat="1" x14ac:dyDescent="0.2">
      <c r="A19" s="40" t="s">
        <v>4</v>
      </c>
      <c r="B19" s="19">
        <v>214845.25</v>
      </c>
      <c r="C19" s="19">
        <f>F19+N19+Y19+Z19+AA19+AC19+AD19+AE19</f>
        <v>169494.33</v>
      </c>
      <c r="D19" s="19">
        <f>B19+C19</f>
        <v>384339.57999999996</v>
      </c>
      <c r="E19" s="19">
        <v>95240.680000000008</v>
      </c>
      <c r="F19" s="19">
        <v>0</v>
      </c>
      <c r="G19" s="19">
        <f t="shared" si="19"/>
        <v>95240.680000000008</v>
      </c>
      <c r="H19" s="19">
        <v>15504.3</v>
      </c>
      <c r="I19" s="19">
        <v>39868.19</v>
      </c>
      <c r="J19" s="41">
        <v>39868.19</v>
      </c>
      <c r="K19" s="41">
        <v>0</v>
      </c>
      <c r="L19" s="41">
        <f t="shared" si="20"/>
        <v>39868.19</v>
      </c>
      <c r="M19" s="19">
        <v>119604.57</v>
      </c>
      <c r="N19" s="19">
        <f t="shared" si="21"/>
        <v>0</v>
      </c>
      <c r="O19" s="19">
        <f t="shared" si="22"/>
        <v>119604.57</v>
      </c>
      <c r="P19" s="19">
        <v>39868.19</v>
      </c>
      <c r="Q19" s="19">
        <v>39868.19</v>
      </c>
      <c r="R19" s="19">
        <v>39868.19</v>
      </c>
      <c r="S19" s="41">
        <v>0</v>
      </c>
      <c r="T19" s="19">
        <f t="shared" si="23"/>
        <v>39868.19</v>
      </c>
      <c r="U19" s="19">
        <f t="shared" si="24"/>
        <v>110461.41</v>
      </c>
      <c r="V19" s="20">
        <f t="shared" si="25"/>
        <v>109420.39000000001</v>
      </c>
      <c r="W19" s="51">
        <v>33223.49</v>
      </c>
      <c r="X19" s="19">
        <f t="shared" si="26"/>
        <v>-1041.0199999999968</v>
      </c>
      <c r="Y19" s="19">
        <v>32182.47</v>
      </c>
      <c r="Z19" s="19">
        <v>38618.959999999999</v>
      </c>
      <c r="AA19" s="40">
        <v>38618.959999999999</v>
      </c>
      <c r="AB19" s="40">
        <f t="shared" si="27"/>
        <v>60073.94</v>
      </c>
      <c r="AC19" s="40">
        <v>38618.959999999999</v>
      </c>
      <c r="AD19" s="40">
        <v>19309.48</v>
      </c>
      <c r="AE19" s="40">
        <v>2145.5</v>
      </c>
      <c r="AF19" s="46"/>
      <c r="AG19" s="46"/>
      <c r="AH19" s="46"/>
      <c r="AI19" s="46"/>
      <c r="AJ19" s="46"/>
      <c r="AK19" s="55">
        <f t="shared" si="13"/>
        <v>384339.58</v>
      </c>
      <c r="AL19" s="46">
        <f t="shared" si="0"/>
        <v>3.1580670514876909E-3</v>
      </c>
      <c r="AM19" s="46">
        <f t="shared" si="14"/>
        <v>17853.464586533657</v>
      </c>
      <c r="AN19" s="46">
        <f t="shared" si="15"/>
        <v>2098.3458190451174</v>
      </c>
      <c r="AO19" s="42">
        <f t="shared" si="1"/>
        <v>214845.25</v>
      </c>
      <c r="AP19" s="42">
        <f t="shared" si="2"/>
        <v>0</v>
      </c>
    </row>
    <row r="20" spans="1:42" s="18" customFormat="1" x14ac:dyDescent="0.2">
      <c r="A20" s="40" t="s">
        <v>9</v>
      </c>
      <c r="B20" s="19">
        <v>4016652.66</v>
      </c>
      <c r="C20" s="19">
        <f>F20+N20+Y20+Z20+AA20+AC20+AD20+AE20</f>
        <v>3235856.0500000003</v>
      </c>
      <c r="D20" s="19">
        <f>B20+C20</f>
        <v>7252508.7100000009</v>
      </c>
      <c r="E20" s="19">
        <v>2008326.33</v>
      </c>
      <c r="F20" s="19">
        <v>0</v>
      </c>
      <c r="G20" s="19">
        <f t="shared" si="19"/>
        <v>2008326.33</v>
      </c>
      <c r="H20" s="19">
        <v>669442.11</v>
      </c>
      <c r="I20" s="19">
        <v>669442.11</v>
      </c>
      <c r="J20" s="41">
        <v>669442.11</v>
      </c>
      <c r="K20" s="41">
        <v>0</v>
      </c>
      <c r="L20" s="41">
        <f t="shared" si="20"/>
        <v>669442.11</v>
      </c>
      <c r="M20" s="19">
        <v>2008326.33</v>
      </c>
      <c r="N20" s="19">
        <f t="shared" si="21"/>
        <v>0</v>
      </c>
      <c r="O20" s="19">
        <f t="shared" si="22"/>
        <v>2008326.33</v>
      </c>
      <c r="P20" s="19">
        <v>669442.11</v>
      </c>
      <c r="Q20" s="19">
        <v>669442.11</v>
      </c>
      <c r="R20" s="19">
        <v>669442.11</v>
      </c>
      <c r="S20" s="41">
        <v>0</v>
      </c>
      <c r="T20" s="19">
        <f t="shared" si="23"/>
        <v>669442.11</v>
      </c>
      <c r="U20" s="19">
        <f t="shared" si="24"/>
        <v>2129565.19</v>
      </c>
      <c r="V20" s="20">
        <f t="shared" si="25"/>
        <v>2129068.2599999998</v>
      </c>
      <c r="W20" s="51">
        <v>669442.11</v>
      </c>
      <c r="X20" s="19">
        <f t="shared" si="26"/>
        <v>-496.92999999993481</v>
      </c>
      <c r="Y20" s="19">
        <v>668945.18000000005</v>
      </c>
      <c r="Z20" s="19">
        <v>730061.54</v>
      </c>
      <c r="AA20" s="40">
        <v>730061.54</v>
      </c>
      <c r="AB20" s="40">
        <f t="shared" si="27"/>
        <v>1106787.79</v>
      </c>
      <c r="AC20" s="40">
        <v>730061.54</v>
      </c>
      <c r="AD20" s="40">
        <v>339000.85</v>
      </c>
      <c r="AE20" s="40">
        <v>37725.4</v>
      </c>
      <c r="AF20" s="46"/>
      <c r="AG20" s="46"/>
      <c r="AH20" s="46"/>
      <c r="AI20" s="46"/>
      <c r="AJ20" s="46"/>
      <c r="AK20" s="55">
        <f t="shared" si="13"/>
        <v>7252508.71</v>
      </c>
      <c r="AL20" s="46">
        <f t="shared" si="0"/>
        <v>5.9700812632768024E-2</v>
      </c>
      <c r="AM20" s="46">
        <f t="shared" si="14"/>
        <v>337505.92585559597</v>
      </c>
      <c r="AN20" s="46">
        <f t="shared" si="15"/>
        <v>39667.603169651375</v>
      </c>
      <c r="AO20" s="42">
        <f t="shared" si="1"/>
        <v>4016652.6599999997</v>
      </c>
      <c r="AP20" s="42">
        <f t="shared" si="2"/>
        <v>0</v>
      </c>
    </row>
    <row r="21" spans="1:42" s="21" customFormat="1" x14ac:dyDescent="0.2">
      <c r="A21" s="37" t="s">
        <v>5</v>
      </c>
      <c r="B21" s="43">
        <f>SUM(B16:B20)</f>
        <v>10835527.640000001</v>
      </c>
      <c r="C21" s="43">
        <f>SUM(C16:C20)</f>
        <v>8276621.8499999996</v>
      </c>
      <c r="D21" s="43">
        <f t="shared" ref="D21:U21" si="28">SUM(D16:D20)</f>
        <v>19112149.490000002</v>
      </c>
      <c r="E21" s="28">
        <f t="shared" si="28"/>
        <v>5092982.9700000007</v>
      </c>
      <c r="F21" s="28">
        <f t="shared" si="28"/>
        <v>0</v>
      </c>
      <c r="G21" s="28">
        <f t="shared" si="28"/>
        <v>5092982.9700000007</v>
      </c>
      <c r="H21" s="29">
        <f t="shared" si="28"/>
        <v>1509183.7200000002</v>
      </c>
      <c r="I21" s="29">
        <f t="shared" si="28"/>
        <v>1814705.56</v>
      </c>
      <c r="J21" s="43">
        <f t="shared" si="28"/>
        <v>1769093.69</v>
      </c>
      <c r="K21" s="43">
        <f t="shared" si="28"/>
        <v>0</v>
      </c>
      <c r="L21" s="43">
        <f t="shared" si="28"/>
        <v>1769093.69</v>
      </c>
      <c r="M21" s="28">
        <f t="shared" si="28"/>
        <v>5742544.6699999999</v>
      </c>
      <c r="N21" s="28">
        <f t="shared" si="28"/>
        <v>0</v>
      </c>
      <c r="O21" s="28">
        <f t="shared" si="28"/>
        <v>5742544.6699999999</v>
      </c>
      <c r="P21" s="28">
        <f t="shared" si="28"/>
        <v>1814705.5499999998</v>
      </c>
      <c r="Q21" s="28">
        <f t="shared" si="28"/>
        <v>1963919.56</v>
      </c>
      <c r="R21" s="28">
        <f t="shared" si="28"/>
        <v>1963919.56</v>
      </c>
      <c r="S21" s="28">
        <f t="shared" si="28"/>
        <v>0</v>
      </c>
      <c r="T21" s="28">
        <f t="shared" si="28"/>
        <v>1963919.56</v>
      </c>
      <c r="U21" s="28">
        <f t="shared" si="28"/>
        <v>5450720.8399999999</v>
      </c>
      <c r="V21" s="57">
        <f>SUM(V16:V20)</f>
        <v>5448794.6199999992</v>
      </c>
      <c r="W21" s="52">
        <f>SUM(W16:W20)</f>
        <v>1720518.38</v>
      </c>
      <c r="X21" s="28">
        <f>SUM(X16:X20)</f>
        <v>-1926.2199999999648</v>
      </c>
      <c r="Y21" s="28">
        <f>SUM(Y16:Y20)</f>
        <v>1718592.1600000001</v>
      </c>
      <c r="Z21" s="28">
        <f t="shared" ref="Z21:AE21" si="29">SUM(Z16:Z20)</f>
        <v>1865101.23</v>
      </c>
      <c r="AA21" s="28">
        <f t="shared" si="29"/>
        <v>1865101.23</v>
      </c>
      <c r="AB21" s="28">
        <f t="shared" si="29"/>
        <v>2827827.23</v>
      </c>
      <c r="AC21" s="28">
        <f t="shared" si="29"/>
        <v>1865101.23</v>
      </c>
      <c r="AD21" s="28">
        <f t="shared" si="29"/>
        <v>864830.3</v>
      </c>
      <c r="AE21" s="28">
        <f t="shared" si="29"/>
        <v>97895.7</v>
      </c>
      <c r="AF21" s="23"/>
      <c r="AG21" s="23"/>
      <c r="AH21" s="23"/>
      <c r="AI21" s="23"/>
      <c r="AJ21" s="23"/>
      <c r="AK21" s="55">
        <f t="shared" si="13"/>
        <v>19112149.490000002</v>
      </c>
      <c r="AL21" s="46">
        <f t="shared" si="0"/>
        <v>0.15251873023385834</v>
      </c>
      <c r="AM21" s="46">
        <f t="shared" si="14"/>
        <v>862232.40501829586</v>
      </c>
      <c r="AN21" s="46">
        <f t="shared" si="15"/>
        <v>101339.53291508643</v>
      </c>
      <c r="AO21" s="42">
        <f t="shared" si="1"/>
        <v>10835527.640000001</v>
      </c>
      <c r="AP21" s="42">
        <f t="shared" si="2"/>
        <v>0</v>
      </c>
    </row>
    <row r="22" spans="1:42" s="18" customFormat="1" ht="13.5" thickBot="1" x14ac:dyDescent="0.25">
      <c r="A22" s="22"/>
      <c r="B22" s="44"/>
      <c r="C22" s="44"/>
      <c r="D22" s="44"/>
      <c r="E22" s="24"/>
      <c r="F22" s="24"/>
      <c r="G22" s="24"/>
      <c r="H22" s="24"/>
      <c r="I22" s="45"/>
      <c r="J22" s="46"/>
      <c r="K22" s="46"/>
      <c r="L22" s="46"/>
      <c r="M22" s="6"/>
      <c r="N22" s="6"/>
      <c r="O22" s="6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K22" s="55">
        <f t="shared" si="13"/>
        <v>0</v>
      </c>
      <c r="AL22" s="46">
        <f t="shared" si="0"/>
        <v>0</v>
      </c>
      <c r="AM22" s="46">
        <f t="shared" si="14"/>
        <v>0</v>
      </c>
      <c r="AN22" s="46">
        <f t="shared" si="15"/>
        <v>0</v>
      </c>
      <c r="AO22" s="42">
        <f t="shared" si="1"/>
        <v>0</v>
      </c>
      <c r="AP22" s="42">
        <f t="shared" si="2"/>
        <v>0</v>
      </c>
    </row>
    <row r="23" spans="1:42" s="18" customFormat="1" ht="63.75" customHeight="1" thickBot="1" x14ac:dyDescent="0.25">
      <c r="A23" s="26" t="s">
        <v>10</v>
      </c>
      <c r="B23" s="35" t="s">
        <v>30</v>
      </c>
      <c r="C23" s="35" t="s">
        <v>29</v>
      </c>
      <c r="D23" s="35" t="s">
        <v>31</v>
      </c>
      <c r="E23" s="35" t="s">
        <v>32</v>
      </c>
      <c r="F23" s="35" t="s">
        <v>36</v>
      </c>
      <c r="G23" s="35" t="s">
        <v>37</v>
      </c>
      <c r="H23" s="35" t="s">
        <v>15</v>
      </c>
      <c r="I23" s="36" t="s">
        <v>19</v>
      </c>
      <c r="J23" s="36" t="s">
        <v>20</v>
      </c>
      <c r="K23" s="35" t="s">
        <v>36</v>
      </c>
      <c r="L23" s="36" t="s">
        <v>38</v>
      </c>
      <c r="M23" s="35" t="s">
        <v>33</v>
      </c>
      <c r="N23" s="35" t="s">
        <v>36</v>
      </c>
      <c r="O23" s="35" t="s">
        <v>39</v>
      </c>
      <c r="P23" s="35" t="s">
        <v>16</v>
      </c>
      <c r="Q23" s="36" t="s">
        <v>21</v>
      </c>
      <c r="R23" s="36" t="s">
        <v>22</v>
      </c>
      <c r="S23" s="35" t="s">
        <v>36</v>
      </c>
      <c r="T23" s="36" t="s">
        <v>40</v>
      </c>
      <c r="U23" s="35" t="s">
        <v>34</v>
      </c>
      <c r="V23" s="35" t="s">
        <v>47</v>
      </c>
      <c r="W23" s="49" t="s">
        <v>23</v>
      </c>
      <c r="X23" s="35" t="s">
        <v>36</v>
      </c>
      <c r="Y23" s="49" t="s">
        <v>41</v>
      </c>
      <c r="Z23" s="49" t="s">
        <v>24</v>
      </c>
      <c r="AA23" s="49" t="s">
        <v>25</v>
      </c>
      <c r="AB23" s="35" t="s">
        <v>35</v>
      </c>
      <c r="AC23" s="35" t="s">
        <v>26</v>
      </c>
      <c r="AD23" s="36" t="s">
        <v>27</v>
      </c>
      <c r="AE23" s="36" t="s">
        <v>28</v>
      </c>
      <c r="AF23" s="17"/>
      <c r="AG23" s="17"/>
      <c r="AH23" s="17"/>
      <c r="AI23" s="17"/>
      <c r="AJ23" s="17"/>
      <c r="AK23" s="55" t="e">
        <f t="shared" si="13"/>
        <v>#VALUE!</v>
      </c>
      <c r="AL23" s="46" t="e">
        <f t="shared" si="0"/>
        <v>#VALUE!</v>
      </c>
      <c r="AM23" s="46" t="e">
        <f t="shared" si="14"/>
        <v>#VALUE!</v>
      </c>
      <c r="AN23" s="46" t="e">
        <f t="shared" si="15"/>
        <v>#VALUE!</v>
      </c>
      <c r="AO23" s="42" t="e">
        <f t="shared" si="1"/>
        <v>#VALUE!</v>
      </c>
      <c r="AP23" s="42" t="e">
        <f t="shared" si="2"/>
        <v>#VALUE!</v>
      </c>
    </row>
    <row r="24" spans="1:42" s="18" customFormat="1" x14ac:dyDescent="0.2">
      <c r="A24" s="40" t="s">
        <v>1</v>
      </c>
      <c r="B24" s="19">
        <v>1052072.2400000005</v>
      </c>
      <c r="C24" s="19">
        <f>F24+N24+Y24+Z24+AA24+AC24+AD24+AE24</f>
        <v>862272.08000000007</v>
      </c>
      <c r="D24" s="19">
        <f>B24+C24</f>
        <v>1914344.3200000005</v>
      </c>
      <c r="E24" s="19">
        <v>591575.90000000014</v>
      </c>
      <c r="F24" s="19">
        <v>0</v>
      </c>
      <c r="G24" s="19">
        <f>E24+F24</f>
        <v>591575.90000000014</v>
      </c>
      <c r="H24" s="19">
        <v>198208.30000000005</v>
      </c>
      <c r="I24" s="19">
        <v>195968.30000000005</v>
      </c>
      <c r="J24" s="41">
        <v>197399.30000000005</v>
      </c>
      <c r="K24" s="41">
        <v>0</v>
      </c>
      <c r="L24" s="41">
        <f>J24+K24</f>
        <v>197399.30000000005</v>
      </c>
      <c r="M24" s="19">
        <v>460496.3400000002</v>
      </c>
      <c r="N24" s="19">
        <f>S24</f>
        <v>0</v>
      </c>
      <c r="O24" s="19">
        <f>M24+N24</f>
        <v>460496.3400000002</v>
      </c>
      <c r="P24" s="19">
        <v>153498.78000000006</v>
      </c>
      <c r="Q24" s="19">
        <v>153498.78000000006</v>
      </c>
      <c r="R24" s="19">
        <v>153498.78000000006</v>
      </c>
      <c r="S24" s="41">
        <v>0</v>
      </c>
      <c r="T24" s="19">
        <f>R24+S24</f>
        <v>153498.78000000006</v>
      </c>
      <c r="U24" s="19">
        <f>W24+Z24+AA24</f>
        <v>538805.17999999993</v>
      </c>
      <c r="V24" s="20">
        <f>U24+X24</f>
        <v>538830.54999999993</v>
      </c>
      <c r="W24" s="51">
        <v>150332.78</v>
      </c>
      <c r="X24" s="19">
        <f>Y24-W24</f>
        <v>25.369999999995343</v>
      </c>
      <c r="Y24" s="19">
        <v>150358.15</v>
      </c>
      <c r="Z24" s="19">
        <v>189584.2</v>
      </c>
      <c r="AA24" s="40">
        <v>198888.2</v>
      </c>
      <c r="AB24" s="40">
        <f>AC24+AD24+AE24</f>
        <v>323441.52999999997</v>
      </c>
      <c r="AC24" s="40">
        <v>198888.2</v>
      </c>
      <c r="AD24" s="40">
        <v>113377.92</v>
      </c>
      <c r="AE24" s="40">
        <f>11175.41</f>
        <v>11175.41</v>
      </c>
      <c r="AF24" s="46"/>
      <c r="AG24" s="46"/>
      <c r="AH24" s="46"/>
      <c r="AI24" s="46"/>
      <c r="AJ24" s="46"/>
      <c r="AK24" s="55">
        <f>H24+I24+L24+P24+Q24+T24+Y24+Z24+AA24+AC24+AD24+AE24</f>
        <v>1914344.3199999998</v>
      </c>
      <c r="AL24" s="46">
        <f t="shared" si="0"/>
        <v>1.6264090782084607E-2</v>
      </c>
      <c r="AM24" s="46">
        <f t="shared" si="14"/>
        <v>91945.599658287625</v>
      </c>
      <c r="AN24" s="46">
        <f t="shared" si="15"/>
        <v>10806.511178121034</v>
      </c>
      <c r="AO24" s="42">
        <f t="shared" si="1"/>
        <v>1052072.2400000002</v>
      </c>
      <c r="AP24" s="42">
        <f t="shared" si="2"/>
        <v>0</v>
      </c>
    </row>
    <row r="25" spans="1:42" s="18" customFormat="1" x14ac:dyDescent="0.2">
      <c r="A25" s="40" t="s">
        <v>2</v>
      </c>
      <c r="B25" s="19">
        <v>17160</v>
      </c>
      <c r="C25" s="19">
        <f>F25+N25+Y25+Z25+AA25+AC25+AD25+AE25</f>
        <v>3461.28</v>
      </c>
      <c r="D25" s="19">
        <f>B25+C25</f>
        <v>20621.28</v>
      </c>
      <c r="E25" s="19">
        <v>8580</v>
      </c>
      <c r="F25" s="19">
        <v>0</v>
      </c>
      <c r="G25" s="19">
        <f t="shared" ref="G25:G27" si="30">E25+F25</f>
        <v>8580</v>
      </c>
      <c r="H25" s="19">
        <v>2860</v>
      </c>
      <c r="I25" s="19">
        <v>2860</v>
      </c>
      <c r="J25" s="41">
        <v>2860</v>
      </c>
      <c r="K25" s="41">
        <v>0</v>
      </c>
      <c r="L25" s="41">
        <f t="shared" ref="L25:L27" si="31">J25+K25</f>
        <v>2860</v>
      </c>
      <c r="M25" s="19">
        <v>8580</v>
      </c>
      <c r="N25" s="19">
        <f t="shared" ref="N25:N27" si="32">S25</f>
        <v>0</v>
      </c>
      <c r="O25" s="19">
        <f t="shared" ref="O25:O27" si="33">M25+N25</f>
        <v>8580</v>
      </c>
      <c r="P25" s="19">
        <v>2860</v>
      </c>
      <c r="Q25" s="19">
        <v>2860</v>
      </c>
      <c r="R25" s="19">
        <v>2860</v>
      </c>
      <c r="S25" s="41">
        <v>0</v>
      </c>
      <c r="T25" s="19">
        <f t="shared" ref="T25:T27" si="34">R25+S25</f>
        <v>2860</v>
      </c>
      <c r="U25" s="19">
        <f t="shared" ref="U25:U27" si="35">W25+Z25+AA25</f>
        <v>1725.7600000000002</v>
      </c>
      <c r="V25" s="20">
        <f t="shared" ref="V25:V27" si="36">U25+X25</f>
        <v>1730.6400000000003</v>
      </c>
      <c r="W25" s="51">
        <v>572</v>
      </c>
      <c r="X25" s="19">
        <f t="shared" ref="X25:X27" si="37">Y25-W25</f>
        <v>4.8799999999999955</v>
      </c>
      <c r="Y25" s="19">
        <v>576.88</v>
      </c>
      <c r="Z25" s="19">
        <v>576.88</v>
      </c>
      <c r="AA25" s="40">
        <v>576.88</v>
      </c>
      <c r="AB25" s="40">
        <f t="shared" ref="AB25:AB27" si="38">AC25+AD25+AE25</f>
        <v>1730.6399999999999</v>
      </c>
      <c r="AC25" s="40">
        <v>576.88</v>
      </c>
      <c r="AD25" s="40">
        <v>576.88</v>
      </c>
      <c r="AE25" s="40">
        <v>576.88</v>
      </c>
      <c r="AF25" s="46"/>
      <c r="AG25" s="46"/>
      <c r="AH25" s="46"/>
      <c r="AI25" s="46"/>
      <c r="AJ25" s="46"/>
      <c r="AK25" s="55">
        <f t="shared" si="13"/>
        <v>20621.280000000006</v>
      </c>
      <c r="AL25" s="46">
        <f t="shared" si="0"/>
        <v>4.7174385862856457E-5</v>
      </c>
      <c r="AM25" s="46">
        <f t="shared" si="14"/>
        <v>266.69041969746297</v>
      </c>
      <c r="AN25" s="46">
        <f t="shared" si="15"/>
        <v>31.344545168765478</v>
      </c>
      <c r="AO25" s="42">
        <f t="shared" si="1"/>
        <v>17160</v>
      </c>
      <c r="AP25" s="42">
        <f t="shared" si="2"/>
        <v>0</v>
      </c>
    </row>
    <row r="26" spans="1:42" s="18" customFormat="1" x14ac:dyDescent="0.2">
      <c r="A26" s="40" t="s">
        <v>3</v>
      </c>
      <c r="B26" s="19">
        <v>58094.759999999995</v>
      </c>
      <c r="C26" s="19">
        <f>F26+N26+Y26+Z26+AA26+AC26+AD26+AE26</f>
        <v>171024.78</v>
      </c>
      <c r="D26" s="19">
        <f>B26+C26</f>
        <v>229119.53999999998</v>
      </c>
      <c r="E26" s="19">
        <v>26273.879999999997</v>
      </c>
      <c r="F26" s="19">
        <v>0</v>
      </c>
      <c r="G26" s="19">
        <f t="shared" si="30"/>
        <v>26273.879999999997</v>
      </c>
      <c r="H26" s="19">
        <v>8757.9599999999991</v>
      </c>
      <c r="I26" s="19">
        <v>8757.9599999999991</v>
      </c>
      <c r="J26" s="41">
        <v>8757.9599999999991</v>
      </c>
      <c r="K26" s="41">
        <v>0</v>
      </c>
      <c r="L26" s="41">
        <f t="shared" si="31"/>
        <v>8757.9599999999991</v>
      </c>
      <c r="M26" s="19">
        <v>31820.879999999997</v>
      </c>
      <c r="N26" s="19">
        <f t="shared" si="32"/>
        <v>0</v>
      </c>
      <c r="O26" s="19">
        <f t="shared" si="33"/>
        <v>31820.879999999997</v>
      </c>
      <c r="P26" s="19">
        <v>8757.9599999999991</v>
      </c>
      <c r="Q26" s="19">
        <v>11531.46</v>
      </c>
      <c r="R26" s="19">
        <v>11531.46</v>
      </c>
      <c r="S26" s="41">
        <v>0</v>
      </c>
      <c r="T26" s="19">
        <f t="shared" si="34"/>
        <v>11531.46</v>
      </c>
      <c r="U26" s="19">
        <f t="shared" si="35"/>
        <v>91322.420000000013</v>
      </c>
      <c r="V26" s="20">
        <f t="shared" si="36"/>
        <v>105574.45000000001</v>
      </c>
      <c r="W26" s="51">
        <v>5064.46</v>
      </c>
      <c r="X26" s="19">
        <f t="shared" si="37"/>
        <v>14252.030000000002</v>
      </c>
      <c r="Y26" s="19">
        <v>19316.490000000002</v>
      </c>
      <c r="Z26" s="19">
        <v>43128.98</v>
      </c>
      <c r="AA26" s="40">
        <v>43128.98</v>
      </c>
      <c r="AB26" s="40">
        <f t="shared" si="38"/>
        <v>65450.33</v>
      </c>
      <c r="AC26" s="40">
        <v>43128.98</v>
      </c>
      <c r="AD26" s="40">
        <v>20440.490000000002</v>
      </c>
      <c r="AE26" s="40">
        <v>1880.86</v>
      </c>
      <c r="AF26" s="46"/>
      <c r="AG26" s="46"/>
      <c r="AH26" s="46"/>
      <c r="AI26" s="46"/>
      <c r="AJ26" s="46"/>
      <c r="AK26" s="55">
        <f t="shared" si="13"/>
        <v>229119.54</v>
      </c>
      <c r="AL26" s="46">
        <f t="shared" si="0"/>
        <v>3.5268741235463513E-3</v>
      </c>
      <c r="AM26" s="46">
        <f t="shared" si="14"/>
        <v>19938.437417354544</v>
      </c>
      <c r="AN26" s="46">
        <f t="shared" si="15"/>
        <v>2343.3959604992078</v>
      </c>
      <c r="AO26" s="42">
        <f t="shared" si="1"/>
        <v>58094.759999999995</v>
      </c>
      <c r="AP26" s="42">
        <f t="shared" si="2"/>
        <v>0</v>
      </c>
    </row>
    <row r="27" spans="1:42" s="18" customFormat="1" x14ac:dyDescent="0.2">
      <c r="A27" s="40" t="s">
        <v>4</v>
      </c>
      <c r="B27" s="19">
        <v>3000</v>
      </c>
      <c r="C27" s="19">
        <f>F27+N27+Y27+Z27+AA27+AC27+AD27+AE27</f>
        <v>10300</v>
      </c>
      <c r="D27" s="19">
        <f>B27+C27</f>
        <v>13300</v>
      </c>
      <c r="E27" s="19">
        <v>0</v>
      </c>
      <c r="F27" s="19">
        <v>0</v>
      </c>
      <c r="G27" s="19">
        <f t="shared" si="30"/>
        <v>0</v>
      </c>
      <c r="H27" s="19">
        <v>0</v>
      </c>
      <c r="I27" s="19">
        <v>0</v>
      </c>
      <c r="J27" s="41">
        <v>0</v>
      </c>
      <c r="K27" s="41">
        <v>0</v>
      </c>
      <c r="L27" s="41">
        <f t="shared" si="31"/>
        <v>0</v>
      </c>
      <c r="M27" s="19">
        <v>3000</v>
      </c>
      <c r="N27" s="19">
        <f t="shared" si="32"/>
        <v>0</v>
      </c>
      <c r="O27" s="19">
        <f t="shared" si="33"/>
        <v>3000</v>
      </c>
      <c r="P27" s="19">
        <v>1000</v>
      </c>
      <c r="Q27" s="19">
        <v>1000</v>
      </c>
      <c r="R27" s="19">
        <v>1000</v>
      </c>
      <c r="S27" s="41">
        <v>0</v>
      </c>
      <c r="T27" s="19">
        <f t="shared" si="34"/>
        <v>1000</v>
      </c>
      <c r="U27" s="19">
        <f t="shared" si="35"/>
        <v>5000</v>
      </c>
      <c r="V27" s="20">
        <f t="shared" si="36"/>
        <v>6700</v>
      </c>
      <c r="W27" s="51">
        <v>200</v>
      </c>
      <c r="X27" s="19">
        <f t="shared" si="37"/>
        <v>1700</v>
      </c>
      <c r="Y27" s="19">
        <v>1900</v>
      </c>
      <c r="Z27" s="19">
        <v>2400</v>
      </c>
      <c r="AA27" s="40">
        <v>2400</v>
      </c>
      <c r="AB27" s="40">
        <f t="shared" si="38"/>
        <v>3600</v>
      </c>
      <c r="AC27" s="40">
        <v>2400</v>
      </c>
      <c r="AD27" s="40">
        <v>600</v>
      </c>
      <c r="AE27" s="40">
        <v>600</v>
      </c>
      <c r="AF27" s="46"/>
      <c r="AG27" s="46"/>
      <c r="AH27" s="46"/>
      <c r="AI27" s="46"/>
      <c r="AJ27" s="46"/>
      <c r="AK27" s="55">
        <f t="shared" si="13"/>
        <v>13300</v>
      </c>
      <c r="AL27" s="46">
        <f t="shared" si="0"/>
        <v>1.9626009927689554E-4</v>
      </c>
      <c r="AM27" s="46">
        <f t="shared" si="14"/>
        <v>1109.5149897273457</v>
      </c>
      <c r="AN27" s="46">
        <f t="shared" si="15"/>
        <v>130.40304466273253</v>
      </c>
      <c r="AO27" s="42">
        <f t="shared" si="1"/>
        <v>3000</v>
      </c>
      <c r="AP27" s="42">
        <f t="shared" si="2"/>
        <v>0</v>
      </c>
    </row>
    <row r="28" spans="1:42" s="21" customFormat="1" x14ac:dyDescent="0.2">
      <c r="A28" s="37" t="s">
        <v>5</v>
      </c>
      <c r="B28" s="28">
        <f>SUM(B24:B27)</f>
        <v>1130327.0000000005</v>
      </c>
      <c r="C28" s="28">
        <f>SUM(C24:C27)</f>
        <v>1047058.1400000001</v>
      </c>
      <c r="D28" s="28">
        <f t="shared" ref="D28:U28" si="39">SUM(D24:D27)</f>
        <v>2177385.1400000006</v>
      </c>
      <c r="E28" s="28">
        <f t="shared" si="39"/>
        <v>626429.78000000014</v>
      </c>
      <c r="F28" s="28">
        <f t="shared" si="39"/>
        <v>0</v>
      </c>
      <c r="G28" s="28">
        <f t="shared" si="39"/>
        <v>626429.78000000014</v>
      </c>
      <c r="H28" s="29">
        <f t="shared" si="39"/>
        <v>209826.26000000004</v>
      </c>
      <c r="I28" s="29">
        <f t="shared" si="39"/>
        <v>207586.26000000004</v>
      </c>
      <c r="J28" s="43">
        <f t="shared" si="39"/>
        <v>209017.26000000004</v>
      </c>
      <c r="K28" s="43">
        <f t="shared" si="39"/>
        <v>0</v>
      </c>
      <c r="L28" s="43">
        <f t="shared" si="39"/>
        <v>209017.26000000004</v>
      </c>
      <c r="M28" s="28">
        <f t="shared" si="39"/>
        <v>503897.2200000002</v>
      </c>
      <c r="N28" s="28">
        <f t="shared" si="39"/>
        <v>0</v>
      </c>
      <c r="O28" s="28">
        <f t="shared" si="39"/>
        <v>503897.2200000002</v>
      </c>
      <c r="P28" s="28">
        <f t="shared" si="39"/>
        <v>166116.74000000005</v>
      </c>
      <c r="Q28" s="28">
        <f t="shared" si="39"/>
        <v>168890.24000000005</v>
      </c>
      <c r="R28" s="28">
        <f t="shared" si="39"/>
        <v>168890.24000000005</v>
      </c>
      <c r="S28" s="28">
        <f t="shared" si="39"/>
        <v>0</v>
      </c>
      <c r="T28" s="28">
        <f t="shared" si="39"/>
        <v>168890.24000000005</v>
      </c>
      <c r="U28" s="28">
        <f t="shared" si="39"/>
        <v>636853.36</v>
      </c>
      <c r="V28" s="57">
        <f>SUM(V24:V27)</f>
        <v>652835.6399999999</v>
      </c>
      <c r="W28" s="52">
        <f>SUM(W24:W27)</f>
        <v>156169.24</v>
      </c>
      <c r="X28" s="28">
        <f>SUM(X24:X27)</f>
        <v>15982.279999999997</v>
      </c>
      <c r="Y28" s="28">
        <f>SUM(Y24:Y27)</f>
        <v>172151.52</v>
      </c>
      <c r="Z28" s="28">
        <f t="shared" ref="Z28:AE28" si="40">SUM(Z24:Z27)</f>
        <v>235690.06000000003</v>
      </c>
      <c r="AA28" s="28">
        <f t="shared" si="40"/>
        <v>244994.06000000003</v>
      </c>
      <c r="AB28" s="28">
        <f t="shared" si="40"/>
        <v>394222.5</v>
      </c>
      <c r="AC28" s="28">
        <f t="shared" si="40"/>
        <v>244994.06000000003</v>
      </c>
      <c r="AD28" s="28">
        <f t="shared" si="40"/>
        <v>134995.29</v>
      </c>
      <c r="AE28" s="28">
        <f t="shared" si="40"/>
        <v>14233.15</v>
      </c>
      <c r="AF28" s="23"/>
      <c r="AG28" s="23"/>
      <c r="AH28" s="23"/>
      <c r="AI28" s="23"/>
      <c r="AJ28" s="23"/>
      <c r="AK28" s="55">
        <f t="shared" si="13"/>
        <v>2177385.14</v>
      </c>
      <c r="AL28" s="46">
        <f t="shared" si="0"/>
        <v>2.0034399390770712E-2</v>
      </c>
      <c r="AM28" s="46">
        <f t="shared" si="14"/>
        <v>113260.24248506698</v>
      </c>
      <c r="AN28" s="46">
        <f t="shared" si="15"/>
        <v>13311.654728451742</v>
      </c>
      <c r="AO28" s="42">
        <f t="shared" si="1"/>
        <v>1130327.0000000002</v>
      </c>
      <c r="AP28" s="42">
        <f t="shared" si="2"/>
        <v>0</v>
      </c>
    </row>
    <row r="29" spans="1:42" s="18" customFormat="1" ht="13.5" thickBot="1" x14ac:dyDescent="0.25">
      <c r="A29" s="22"/>
      <c r="B29" s="44"/>
      <c r="C29" s="44"/>
      <c r="D29" s="44"/>
      <c r="E29" s="24"/>
      <c r="F29" s="24"/>
      <c r="G29" s="24"/>
      <c r="H29" s="24"/>
      <c r="I29" s="45"/>
      <c r="J29" s="46"/>
      <c r="K29" s="46"/>
      <c r="L29" s="46"/>
      <c r="M29" s="6"/>
      <c r="N29" s="6"/>
      <c r="O29" s="6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K29" s="55">
        <f t="shared" si="13"/>
        <v>0</v>
      </c>
      <c r="AL29" s="46">
        <f t="shared" si="0"/>
        <v>0</v>
      </c>
      <c r="AM29" s="46">
        <f t="shared" si="14"/>
        <v>0</v>
      </c>
      <c r="AN29" s="46">
        <f t="shared" si="15"/>
        <v>0</v>
      </c>
      <c r="AO29" s="42">
        <f t="shared" si="1"/>
        <v>0</v>
      </c>
      <c r="AP29" s="42">
        <f t="shared" si="2"/>
        <v>0</v>
      </c>
    </row>
    <row r="30" spans="1:42" s="18" customFormat="1" ht="50.25" customHeight="1" thickBot="1" x14ac:dyDescent="0.25">
      <c r="A30" s="25" t="s">
        <v>11</v>
      </c>
      <c r="B30" s="35" t="s">
        <v>30</v>
      </c>
      <c r="C30" s="35" t="s">
        <v>29</v>
      </c>
      <c r="D30" s="35" t="s">
        <v>31</v>
      </c>
      <c r="E30" s="35" t="s">
        <v>32</v>
      </c>
      <c r="F30" s="35" t="s">
        <v>36</v>
      </c>
      <c r="G30" s="35" t="s">
        <v>37</v>
      </c>
      <c r="H30" s="35" t="s">
        <v>15</v>
      </c>
      <c r="I30" s="36" t="s">
        <v>19</v>
      </c>
      <c r="J30" s="36" t="s">
        <v>20</v>
      </c>
      <c r="K30" s="35" t="s">
        <v>36</v>
      </c>
      <c r="L30" s="36" t="s">
        <v>38</v>
      </c>
      <c r="M30" s="35" t="s">
        <v>33</v>
      </c>
      <c r="N30" s="35" t="s">
        <v>36</v>
      </c>
      <c r="O30" s="35" t="s">
        <v>39</v>
      </c>
      <c r="P30" s="35" t="s">
        <v>16</v>
      </c>
      <c r="Q30" s="36" t="s">
        <v>21</v>
      </c>
      <c r="R30" s="36" t="s">
        <v>22</v>
      </c>
      <c r="S30" s="35" t="s">
        <v>36</v>
      </c>
      <c r="T30" s="36" t="s">
        <v>40</v>
      </c>
      <c r="U30" s="35" t="s">
        <v>34</v>
      </c>
      <c r="V30" s="35" t="s">
        <v>47</v>
      </c>
      <c r="W30" s="49" t="s">
        <v>23</v>
      </c>
      <c r="X30" s="35" t="s">
        <v>36</v>
      </c>
      <c r="Y30" s="49" t="s">
        <v>41</v>
      </c>
      <c r="Z30" s="49" t="s">
        <v>24</v>
      </c>
      <c r="AA30" s="49" t="s">
        <v>25</v>
      </c>
      <c r="AB30" s="35" t="s">
        <v>35</v>
      </c>
      <c r="AC30" s="35" t="s">
        <v>26</v>
      </c>
      <c r="AD30" s="36" t="s">
        <v>27</v>
      </c>
      <c r="AE30" s="36" t="s">
        <v>28</v>
      </c>
      <c r="AF30" s="17"/>
      <c r="AG30" s="17"/>
      <c r="AH30" s="17"/>
      <c r="AI30" s="17"/>
      <c r="AJ30" s="17"/>
      <c r="AK30" s="55" t="e">
        <f t="shared" si="13"/>
        <v>#VALUE!</v>
      </c>
      <c r="AL30" s="46" t="e">
        <f t="shared" si="0"/>
        <v>#VALUE!</v>
      </c>
      <c r="AM30" s="46" t="e">
        <f t="shared" si="14"/>
        <v>#VALUE!</v>
      </c>
      <c r="AN30" s="46" t="e">
        <f t="shared" si="15"/>
        <v>#VALUE!</v>
      </c>
      <c r="AO30" s="42" t="e">
        <f t="shared" si="1"/>
        <v>#VALUE!</v>
      </c>
      <c r="AP30" s="42" t="e">
        <f t="shared" si="2"/>
        <v>#VALUE!</v>
      </c>
    </row>
    <row r="31" spans="1:42" s="18" customFormat="1" x14ac:dyDescent="0.2">
      <c r="A31" s="40" t="s">
        <v>1</v>
      </c>
      <c r="B31" s="19">
        <v>1775126.6700000002</v>
      </c>
      <c r="C31" s="19">
        <f>F31+N31+Y31+Z31+AA31+AC31+AD31+AE31</f>
        <v>1690602.15</v>
      </c>
      <c r="D31" s="19">
        <f>B31+C31</f>
        <v>3465728.8200000003</v>
      </c>
      <c r="E31" s="19">
        <v>710494.29</v>
      </c>
      <c r="F31" s="19">
        <v>0</v>
      </c>
      <c r="G31" s="19">
        <f>E31+F31</f>
        <v>710494.29</v>
      </c>
      <c r="H31" s="19">
        <v>198403.16000000003</v>
      </c>
      <c r="I31" s="19">
        <v>265530.69</v>
      </c>
      <c r="J31" s="41">
        <v>246560.44</v>
      </c>
      <c r="K31" s="19">
        <v>0</v>
      </c>
      <c r="L31" s="41">
        <f>J31+K31</f>
        <v>246560.44</v>
      </c>
      <c r="M31" s="19">
        <v>1064632.3800000001</v>
      </c>
      <c r="N31" s="19">
        <f>S31</f>
        <v>0</v>
      </c>
      <c r="O31" s="19">
        <f>M31+N31</f>
        <v>1064632.3800000001</v>
      </c>
      <c r="P31" s="19">
        <v>354877.46</v>
      </c>
      <c r="Q31" s="19">
        <v>354877.46</v>
      </c>
      <c r="R31" s="19">
        <v>354877.46</v>
      </c>
      <c r="S31" s="19">
        <v>0</v>
      </c>
      <c r="T31" s="19">
        <f>R31+S31</f>
        <v>354877.46</v>
      </c>
      <c r="U31" s="19">
        <f>W31+Z31+AA31</f>
        <v>1103190.1600000001</v>
      </c>
      <c r="V31" s="20">
        <f>U31+X31</f>
        <v>1103202.9100000001</v>
      </c>
      <c r="W31" s="51">
        <v>301025.86</v>
      </c>
      <c r="X31" s="19">
        <f>Y31-W31</f>
        <v>12.75</v>
      </c>
      <c r="Y31" s="19">
        <v>301038.61</v>
      </c>
      <c r="Z31" s="19">
        <v>401082.15</v>
      </c>
      <c r="AA31" s="40">
        <v>401082.15</v>
      </c>
      <c r="AB31" s="40">
        <f>AC31+AD31+AE31</f>
        <v>587399.24000000011</v>
      </c>
      <c r="AC31" s="40">
        <v>401082.15</v>
      </c>
      <c r="AD31" s="40">
        <v>162340.41</v>
      </c>
      <c r="AE31" s="40">
        <f>23958.89+6.11-29.28+41-0.04</f>
        <v>23976.68</v>
      </c>
      <c r="AF31" s="46"/>
      <c r="AG31" s="46"/>
      <c r="AH31" s="46"/>
      <c r="AI31" s="46"/>
      <c r="AJ31" s="46"/>
      <c r="AK31" s="55">
        <f t="shared" si="13"/>
        <v>3465728.82</v>
      </c>
      <c r="AL31" s="46">
        <f t="shared" si="0"/>
        <v>3.27985094071628E-2</v>
      </c>
      <c r="AM31" s="46">
        <f t="shared" si="14"/>
        <v>185419.44064044658</v>
      </c>
      <c r="AN31" s="46">
        <f t="shared" si="15"/>
        <v>21792.638966614501</v>
      </c>
      <c r="AO31" s="42">
        <f t="shared" si="1"/>
        <v>1775126.67</v>
      </c>
      <c r="AP31" s="42">
        <f t="shared" si="2"/>
        <v>0</v>
      </c>
    </row>
    <row r="32" spans="1:42" s="18" customFormat="1" x14ac:dyDescent="0.2">
      <c r="A32" s="40" t="s">
        <v>2</v>
      </c>
      <c r="B32" s="19">
        <v>273024.43</v>
      </c>
      <c r="C32" s="19">
        <f>F32+N32+Y32+Z32+AA32+AC32+AD32+AE32</f>
        <v>313989.2</v>
      </c>
      <c r="D32" s="19">
        <f>B32+C32</f>
        <v>587013.63</v>
      </c>
      <c r="E32" s="19">
        <v>82040.800000000003</v>
      </c>
      <c r="F32" s="19">
        <v>0</v>
      </c>
      <c r="G32" s="19">
        <f t="shared" ref="G32:G35" si="41">E32+F32</f>
        <v>82040.800000000003</v>
      </c>
      <c r="H32" s="19">
        <v>19623.120000000003</v>
      </c>
      <c r="I32" s="19">
        <v>42794.559999999998</v>
      </c>
      <c r="J32" s="41">
        <v>19623.120000000003</v>
      </c>
      <c r="K32" s="19">
        <v>0</v>
      </c>
      <c r="L32" s="41">
        <f t="shared" ref="L32:L35" si="42">J32+K32</f>
        <v>19623.120000000003</v>
      </c>
      <c r="M32" s="19">
        <v>190983.63</v>
      </c>
      <c r="N32" s="19">
        <f t="shared" ref="N32:N35" si="43">S32</f>
        <v>0</v>
      </c>
      <c r="O32" s="19">
        <f t="shared" ref="O32:O35" si="44">M32+N32</f>
        <v>190983.63</v>
      </c>
      <c r="P32" s="19">
        <v>63661.21</v>
      </c>
      <c r="Q32" s="19">
        <v>63661.21</v>
      </c>
      <c r="R32" s="19">
        <v>63661.21</v>
      </c>
      <c r="S32" s="19">
        <v>0</v>
      </c>
      <c r="T32" s="19">
        <f t="shared" ref="T32:T35" si="45">R32+S32</f>
        <v>63661.21</v>
      </c>
      <c r="U32" s="19">
        <f t="shared" ref="U32:U35" si="46">W32+Z32+AA32</f>
        <v>202440.15</v>
      </c>
      <c r="V32" s="20">
        <f t="shared" ref="V32:V35" si="47">U32+X32</f>
        <v>208168.41</v>
      </c>
      <c r="W32" s="53">
        <v>63661.21</v>
      </c>
      <c r="X32" s="19">
        <f t="shared" ref="X32:X35" si="48">Y32-W32</f>
        <v>5728.260000000002</v>
      </c>
      <c r="Y32" s="19">
        <v>69389.47</v>
      </c>
      <c r="Z32" s="19">
        <v>69389.47</v>
      </c>
      <c r="AA32" s="40">
        <v>69389.47</v>
      </c>
      <c r="AB32" s="40">
        <f t="shared" ref="AB32:AB35" si="49">AC32+AD32+AE32</f>
        <v>105820.79</v>
      </c>
      <c r="AC32" s="40">
        <v>69389.47</v>
      </c>
      <c r="AD32" s="40">
        <v>31972.31</v>
      </c>
      <c r="AE32" s="40">
        <v>4459.01</v>
      </c>
      <c r="AF32" s="46"/>
      <c r="AG32" s="46"/>
      <c r="AH32" s="46"/>
      <c r="AI32" s="46"/>
      <c r="AJ32" s="46"/>
      <c r="AK32" s="55">
        <f t="shared" si="13"/>
        <v>587013.63</v>
      </c>
      <c r="AL32" s="46">
        <f t="shared" si="0"/>
        <v>5.6743267795713193E-3</v>
      </c>
      <c r="AM32" s="46">
        <f t="shared" si="14"/>
        <v>32078.607122598321</v>
      </c>
      <c r="AN32" s="46">
        <f t="shared" si="15"/>
        <v>3770.2492314722253</v>
      </c>
      <c r="AO32" s="42">
        <f t="shared" si="1"/>
        <v>273024.43</v>
      </c>
      <c r="AP32" s="42">
        <f t="shared" si="2"/>
        <v>0</v>
      </c>
    </row>
    <row r="33" spans="1:42" s="18" customFormat="1" x14ac:dyDescent="0.2">
      <c r="A33" s="40" t="s">
        <v>3</v>
      </c>
      <c r="B33" s="19">
        <v>668382.38</v>
      </c>
      <c r="C33" s="19">
        <f>F33+N33+Y33+Z33+AA33+AC33+AD33+AE33</f>
        <v>653220.7300000001</v>
      </c>
      <c r="D33" s="19">
        <f>B33+C33</f>
        <v>1321603.1100000001</v>
      </c>
      <c r="E33" s="19">
        <v>301822.08000000002</v>
      </c>
      <c r="F33" s="19">
        <v>0</v>
      </c>
      <c r="G33" s="19">
        <f t="shared" si="41"/>
        <v>301822.08000000002</v>
      </c>
      <c r="H33" s="19">
        <v>100607.36</v>
      </c>
      <c r="I33" s="19">
        <v>100607.36</v>
      </c>
      <c r="J33" s="41">
        <v>100607.36</v>
      </c>
      <c r="K33" s="19">
        <v>0</v>
      </c>
      <c r="L33" s="41">
        <f t="shared" si="42"/>
        <v>100607.36</v>
      </c>
      <c r="M33" s="19">
        <v>366560.30000000005</v>
      </c>
      <c r="N33" s="19">
        <f t="shared" si="43"/>
        <v>0</v>
      </c>
      <c r="O33" s="19">
        <f t="shared" si="44"/>
        <v>366560.30000000005</v>
      </c>
      <c r="P33" s="19">
        <v>100607.36</v>
      </c>
      <c r="Q33" s="19">
        <v>132976.47</v>
      </c>
      <c r="R33" s="19">
        <v>132976.47</v>
      </c>
      <c r="S33" s="19">
        <v>0</v>
      </c>
      <c r="T33" s="19">
        <f t="shared" si="45"/>
        <v>132976.47</v>
      </c>
      <c r="U33" s="19">
        <f t="shared" si="46"/>
        <v>428881.76</v>
      </c>
      <c r="V33" s="20">
        <f t="shared" si="47"/>
        <v>414633.7</v>
      </c>
      <c r="W33" s="51">
        <v>115683.92</v>
      </c>
      <c r="X33" s="19">
        <f t="shared" si="48"/>
        <v>-14248.059999999998</v>
      </c>
      <c r="Y33" s="19">
        <v>101435.86</v>
      </c>
      <c r="Z33" s="19">
        <v>156598.92000000001</v>
      </c>
      <c r="AA33" s="40">
        <v>156598.92000000001</v>
      </c>
      <c r="AB33" s="40">
        <f t="shared" si="49"/>
        <v>238587.03000000003</v>
      </c>
      <c r="AC33" s="40">
        <v>156598.92000000001</v>
      </c>
      <c r="AD33" s="40">
        <v>71589.600000000006</v>
      </c>
      <c r="AE33" s="40">
        <v>10398.51</v>
      </c>
      <c r="AF33" s="46"/>
      <c r="AG33" s="46"/>
      <c r="AH33" s="46"/>
      <c r="AI33" s="46"/>
      <c r="AJ33" s="46"/>
      <c r="AK33" s="55">
        <f t="shared" si="13"/>
        <v>1321603.1100000001</v>
      </c>
      <c r="AL33" s="46">
        <f t="shared" si="0"/>
        <v>1.280588316077276E-2</v>
      </c>
      <c r="AM33" s="46">
        <f t="shared" si="14"/>
        <v>72395.353797963937</v>
      </c>
      <c r="AN33" s="46">
        <f t="shared" si="15"/>
        <v>8508.7399828732014</v>
      </c>
      <c r="AO33" s="42">
        <f t="shared" si="1"/>
        <v>668382.38</v>
      </c>
      <c r="AP33" s="42">
        <f t="shared" si="2"/>
        <v>0</v>
      </c>
    </row>
    <row r="34" spans="1:42" s="18" customFormat="1" x14ac:dyDescent="0.2">
      <c r="A34" s="40" t="s">
        <v>4</v>
      </c>
      <c r="B34" s="19">
        <v>117201.18</v>
      </c>
      <c r="C34" s="19">
        <f>F34+N34+Y34+Z34+AA34+AC34+AD34+AE34</f>
        <v>123806.38999999998</v>
      </c>
      <c r="D34" s="19">
        <f>B34+C34</f>
        <v>241007.56999999998</v>
      </c>
      <c r="E34" s="19">
        <v>43920.03</v>
      </c>
      <c r="F34" s="19">
        <v>0</v>
      </c>
      <c r="G34" s="19">
        <f t="shared" si="41"/>
        <v>43920.03</v>
      </c>
      <c r="H34" s="19">
        <v>10732.769999999999</v>
      </c>
      <c r="I34" s="19">
        <v>14910.509999999998</v>
      </c>
      <c r="J34" s="41">
        <v>18276.75</v>
      </c>
      <c r="K34" s="19">
        <v>0</v>
      </c>
      <c r="L34" s="41">
        <f t="shared" si="42"/>
        <v>18276.75</v>
      </c>
      <c r="M34" s="19">
        <v>73281.149999999994</v>
      </c>
      <c r="N34" s="19">
        <f t="shared" si="43"/>
        <v>0</v>
      </c>
      <c r="O34" s="19">
        <f t="shared" si="44"/>
        <v>73281.149999999994</v>
      </c>
      <c r="P34" s="19">
        <v>24427.05</v>
      </c>
      <c r="Q34" s="19">
        <v>24427.05</v>
      </c>
      <c r="R34" s="19">
        <v>24427.05</v>
      </c>
      <c r="S34" s="19">
        <v>0</v>
      </c>
      <c r="T34" s="19">
        <f t="shared" si="45"/>
        <v>24427.05</v>
      </c>
      <c r="U34" s="19">
        <f t="shared" si="46"/>
        <v>82055.41</v>
      </c>
      <c r="V34" s="20">
        <f t="shared" si="47"/>
        <v>80402.44</v>
      </c>
      <c r="W34" s="51">
        <v>24427.05</v>
      </c>
      <c r="X34" s="19">
        <f t="shared" si="48"/>
        <v>-1652.9699999999975</v>
      </c>
      <c r="Y34" s="19">
        <v>22774.080000000002</v>
      </c>
      <c r="Z34" s="19">
        <v>28814.18</v>
      </c>
      <c r="AA34" s="40">
        <v>28814.18</v>
      </c>
      <c r="AB34" s="40">
        <f t="shared" si="49"/>
        <v>43403.950000000004</v>
      </c>
      <c r="AC34" s="40">
        <v>28814.18</v>
      </c>
      <c r="AD34" s="40">
        <v>12663.65</v>
      </c>
      <c r="AE34" s="40">
        <v>1926.12</v>
      </c>
      <c r="AF34" s="46"/>
      <c r="AG34" s="46"/>
      <c r="AH34" s="46"/>
      <c r="AI34" s="46"/>
      <c r="AJ34" s="46"/>
      <c r="AK34" s="55">
        <f t="shared" si="13"/>
        <v>241007.56999999998</v>
      </c>
      <c r="AL34" s="46">
        <f t="shared" si="0"/>
        <v>2.3562807614093077E-3</v>
      </c>
      <c r="AM34" s="46">
        <f t="shared" si="14"/>
        <v>13320.735261125788</v>
      </c>
      <c r="AN34" s="46">
        <f t="shared" si="15"/>
        <v>1565.6070006083396</v>
      </c>
      <c r="AO34" s="42">
        <f t="shared" si="1"/>
        <v>117201.18000000001</v>
      </c>
      <c r="AP34" s="42">
        <f t="shared" si="2"/>
        <v>0</v>
      </c>
    </row>
    <row r="35" spans="1:42" s="18" customFormat="1" x14ac:dyDescent="0.2">
      <c r="A35" s="40" t="s">
        <v>13</v>
      </c>
      <c r="B35" s="19">
        <v>885133.66</v>
      </c>
      <c r="C35" s="19">
        <f>F35+N35+Y35+Z35+AA35+AC35+AD35+AE35</f>
        <v>694939.5</v>
      </c>
      <c r="D35" s="19">
        <f>B35+C35</f>
        <v>1580073.1600000001</v>
      </c>
      <c r="E35" s="19">
        <v>373646.4</v>
      </c>
      <c r="F35" s="19">
        <v>0</v>
      </c>
      <c r="G35" s="19">
        <f t="shared" si="41"/>
        <v>373646.4</v>
      </c>
      <c r="H35" s="19">
        <v>124548.8</v>
      </c>
      <c r="I35" s="19">
        <v>124548.8</v>
      </c>
      <c r="J35" s="41">
        <v>124548.8</v>
      </c>
      <c r="K35" s="19">
        <v>0</v>
      </c>
      <c r="L35" s="41">
        <f t="shared" si="42"/>
        <v>124548.8</v>
      </c>
      <c r="M35" s="19">
        <v>511487.26</v>
      </c>
      <c r="N35" s="19">
        <f t="shared" si="43"/>
        <v>0</v>
      </c>
      <c r="O35" s="19">
        <f t="shared" si="44"/>
        <v>511487.26</v>
      </c>
      <c r="P35" s="19">
        <v>124548.8</v>
      </c>
      <c r="Q35" s="19">
        <v>193469.22999999998</v>
      </c>
      <c r="R35" s="19">
        <v>193469.22999999998</v>
      </c>
      <c r="S35" s="19">
        <v>0</v>
      </c>
      <c r="T35" s="19">
        <f t="shared" si="45"/>
        <v>193469.22999999998</v>
      </c>
      <c r="U35" s="19">
        <f t="shared" si="46"/>
        <v>456931.05</v>
      </c>
      <c r="V35" s="20">
        <f t="shared" si="47"/>
        <v>456928.5</v>
      </c>
      <c r="W35" s="51">
        <v>142764.04999999999</v>
      </c>
      <c r="X35" s="19">
        <f t="shared" si="48"/>
        <v>-2.5499999999883585</v>
      </c>
      <c r="Y35" s="19">
        <v>142761.5</v>
      </c>
      <c r="Z35" s="19">
        <v>157083.5</v>
      </c>
      <c r="AA35" s="40">
        <v>157083.5</v>
      </c>
      <c r="AB35" s="40">
        <f t="shared" si="49"/>
        <v>238011</v>
      </c>
      <c r="AC35" s="40">
        <v>157083.5</v>
      </c>
      <c r="AD35" s="40">
        <v>72672.5</v>
      </c>
      <c r="AE35" s="40">
        <v>8255</v>
      </c>
      <c r="AF35" s="46"/>
      <c r="AG35" s="46"/>
      <c r="AH35" s="46"/>
      <c r="AI35" s="46"/>
      <c r="AJ35" s="46"/>
      <c r="AK35" s="55">
        <f t="shared" si="13"/>
        <v>1580073.16</v>
      </c>
      <c r="AL35" s="46">
        <f t="shared" si="0"/>
        <v>1.2845509710317593E-2</v>
      </c>
      <c r="AM35" s="46">
        <f t="shared" si="14"/>
        <v>72619.374120348133</v>
      </c>
      <c r="AN35" s="46">
        <f t="shared" si="15"/>
        <v>8535.0694442826443</v>
      </c>
      <c r="AO35" s="42">
        <f t="shared" si="1"/>
        <v>885133.65999999992</v>
      </c>
      <c r="AP35" s="42">
        <f t="shared" si="2"/>
        <v>0</v>
      </c>
    </row>
    <row r="36" spans="1:42" s="21" customFormat="1" x14ac:dyDescent="0.2">
      <c r="A36" s="37" t="s">
        <v>5</v>
      </c>
      <c r="B36" s="28">
        <f>SUM(B31:B35)</f>
        <v>3718868.3200000003</v>
      </c>
      <c r="C36" s="28">
        <f>SUM(C31:C35)</f>
        <v>3476557.97</v>
      </c>
      <c r="D36" s="28">
        <f t="shared" ref="D36:U36" si="50">SUM(D31:D35)</f>
        <v>7195426.290000001</v>
      </c>
      <c r="E36" s="28">
        <f t="shared" si="50"/>
        <v>1511923.6</v>
      </c>
      <c r="F36" s="28">
        <f t="shared" si="50"/>
        <v>0</v>
      </c>
      <c r="G36" s="28">
        <f t="shared" si="50"/>
        <v>1511923.6</v>
      </c>
      <c r="H36" s="28">
        <f t="shared" si="50"/>
        <v>453915.21</v>
      </c>
      <c r="I36" s="28">
        <f t="shared" si="50"/>
        <v>548391.92000000004</v>
      </c>
      <c r="J36" s="43">
        <f t="shared" si="50"/>
        <v>509616.47</v>
      </c>
      <c r="K36" s="43">
        <f t="shared" si="50"/>
        <v>0</v>
      </c>
      <c r="L36" s="43">
        <f t="shared" si="50"/>
        <v>509616.47</v>
      </c>
      <c r="M36" s="28">
        <f t="shared" si="50"/>
        <v>2206944.7200000002</v>
      </c>
      <c r="N36" s="28">
        <f t="shared" si="50"/>
        <v>0</v>
      </c>
      <c r="O36" s="28">
        <f t="shared" si="50"/>
        <v>2206944.7200000002</v>
      </c>
      <c r="P36" s="28">
        <f t="shared" si="50"/>
        <v>668121.88000000012</v>
      </c>
      <c r="Q36" s="28">
        <f t="shared" si="50"/>
        <v>769411.42</v>
      </c>
      <c r="R36" s="28">
        <f t="shared" si="50"/>
        <v>769411.42</v>
      </c>
      <c r="S36" s="28">
        <f t="shared" si="50"/>
        <v>0</v>
      </c>
      <c r="T36" s="28">
        <f t="shared" si="50"/>
        <v>769411.42</v>
      </c>
      <c r="U36" s="28">
        <f t="shared" si="50"/>
        <v>2273498.5299999998</v>
      </c>
      <c r="V36" s="57">
        <f>SUM(V31:V35)</f>
        <v>2263335.96</v>
      </c>
      <c r="W36" s="52">
        <f>SUM(W31:W35)</f>
        <v>647562.09</v>
      </c>
      <c r="X36" s="28">
        <f>SUM(X31:X35)</f>
        <v>-10162.569999999982</v>
      </c>
      <c r="Y36" s="28">
        <f>SUM(Y31:Y35)</f>
        <v>637399.52</v>
      </c>
      <c r="Z36" s="28">
        <f t="shared" ref="Z36:AE36" si="51">SUM(Z31:Z35)</f>
        <v>812968.22000000009</v>
      </c>
      <c r="AA36" s="28">
        <f t="shared" si="51"/>
        <v>812968.22000000009</v>
      </c>
      <c r="AB36" s="28">
        <f t="shared" si="51"/>
        <v>1213222.0100000002</v>
      </c>
      <c r="AC36" s="28">
        <f t="shared" si="51"/>
        <v>812968.22000000009</v>
      </c>
      <c r="AD36" s="28">
        <f t="shared" si="51"/>
        <v>351238.47000000003</v>
      </c>
      <c r="AE36" s="28">
        <f t="shared" si="51"/>
        <v>49015.320000000007</v>
      </c>
      <c r="AF36" s="23"/>
      <c r="AG36" s="23"/>
      <c r="AH36" s="23"/>
      <c r="AI36" s="23"/>
      <c r="AJ36" s="23"/>
      <c r="AK36" s="55">
        <f t="shared" si="13"/>
        <v>7195426.2899999991</v>
      </c>
      <c r="AL36" s="46">
        <f t="shared" si="0"/>
        <v>6.6480509819233785E-2</v>
      </c>
      <c r="AM36" s="46">
        <f t="shared" si="14"/>
        <v>375833.5109424828</v>
      </c>
      <c r="AN36" s="46">
        <f t="shared" si="15"/>
        <v>44172.304625850913</v>
      </c>
      <c r="AO36" s="42">
        <f t="shared" si="1"/>
        <v>3718868.3200000003</v>
      </c>
      <c r="AP36" s="42">
        <f t="shared" si="2"/>
        <v>0</v>
      </c>
    </row>
    <row r="37" spans="1:42" s="18" customFormat="1" x14ac:dyDescent="0.2">
      <c r="A37" s="22"/>
      <c r="B37" s="23"/>
      <c r="C37" s="23"/>
      <c r="D37" s="23"/>
      <c r="E37" s="24"/>
      <c r="F37" s="24"/>
      <c r="G37" s="24"/>
      <c r="H37" s="24"/>
      <c r="I37" s="47"/>
      <c r="J37" s="46"/>
      <c r="K37" s="46"/>
      <c r="L37" s="46"/>
      <c r="M37" s="6"/>
      <c r="N37" s="6"/>
      <c r="O37" s="6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K37" s="55">
        <f t="shared" si="13"/>
        <v>0</v>
      </c>
      <c r="AL37" s="46">
        <f t="shared" si="0"/>
        <v>0</v>
      </c>
      <c r="AM37" s="46">
        <f t="shared" si="14"/>
        <v>0</v>
      </c>
      <c r="AN37" s="46">
        <f t="shared" si="15"/>
        <v>0</v>
      </c>
      <c r="AO37" s="42">
        <f t="shared" si="1"/>
        <v>0</v>
      </c>
      <c r="AP37" s="42">
        <f t="shared" si="2"/>
        <v>0</v>
      </c>
    </row>
    <row r="38" spans="1:42" s="18" customFormat="1" ht="13.5" thickBot="1" x14ac:dyDescent="0.25">
      <c r="A38" s="22"/>
      <c r="B38" s="44"/>
      <c r="C38" s="44"/>
      <c r="D38" s="44"/>
      <c r="E38" s="24"/>
      <c r="F38" s="24"/>
      <c r="G38" s="24"/>
      <c r="H38" s="24"/>
      <c r="I38" s="47"/>
      <c r="J38" s="46"/>
      <c r="K38" s="46"/>
      <c r="L38" s="46"/>
      <c r="M38" s="6"/>
      <c r="N38" s="6"/>
      <c r="O38" s="6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K38" s="55">
        <f t="shared" si="13"/>
        <v>0</v>
      </c>
      <c r="AL38" s="46">
        <f t="shared" si="0"/>
        <v>0</v>
      </c>
      <c r="AM38" s="46">
        <f t="shared" si="14"/>
        <v>0</v>
      </c>
      <c r="AN38" s="46">
        <f t="shared" si="15"/>
        <v>0</v>
      </c>
      <c r="AO38" s="42">
        <f t="shared" si="1"/>
        <v>0</v>
      </c>
      <c r="AP38" s="42">
        <f t="shared" si="2"/>
        <v>0</v>
      </c>
    </row>
    <row r="39" spans="1:42" s="18" customFormat="1" ht="57" customHeight="1" x14ac:dyDescent="0.2">
      <c r="A39" s="27" t="s">
        <v>12</v>
      </c>
      <c r="B39" s="35" t="s">
        <v>30</v>
      </c>
      <c r="C39" s="35" t="s">
        <v>29</v>
      </c>
      <c r="D39" s="35" t="s">
        <v>31</v>
      </c>
      <c r="E39" s="35" t="s">
        <v>32</v>
      </c>
      <c r="F39" s="35" t="s">
        <v>36</v>
      </c>
      <c r="G39" s="35" t="s">
        <v>37</v>
      </c>
      <c r="H39" s="35" t="s">
        <v>15</v>
      </c>
      <c r="I39" s="36" t="s">
        <v>19</v>
      </c>
      <c r="J39" s="36" t="s">
        <v>20</v>
      </c>
      <c r="K39" s="35" t="s">
        <v>36</v>
      </c>
      <c r="L39" s="36" t="s">
        <v>38</v>
      </c>
      <c r="M39" s="35" t="s">
        <v>33</v>
      </c>
      <c r="N39" s="35" t="s">
        <v>36</v>
      </c>
      <c r="O39" s="35" t="s">
        <v>39</v>
      </c>
      <c r="P39" s="35" t="s">
        <v>16</v>
      </c>
      <c r="Q39" s="36" t="s">
        <v>21</v>
      </c>
      <c r="R39" s="36" t="s">
        <v>22</v>
      </c>
      <c r="S39" s="35" t="s">
        <v>36</v>
      </c>
      <c r="T39" s="36" t="s">
        <v>40</v>
      </c>
      <c r="U39" s="35" t="s">
        <v>34</v>
      </c>
      <c r="V39" s="35" t="s">
        <v>47</v>
      </c>
      <c r="W39" s="49" t="s">
        <v>23</v>
      </c>
      <c r="X39" s="35" t="s">
        <v>36</v>
      </c>
      <c r="Y39" s="49" t="s">
        <v>41</v>
      </c>
      <c r="Z39" s="49" t="s">
        <v>24</v>
      </c>
      <c r="AA39" s="49" t="s">
        <v>25</v>
      </c>
      <c r="AB39" s="35" t="s">
        <v>35</v>
      </c>
      <c r="AC39" s="35" t="s">
        <v>26</v>
      </c>
      <c r="AD39" s="36" t="s">
        <v>27</v>
      </c>
      <c r="AE39" s="36" t="s">
        <v>28</v>
      </c>
      <c r="AF39" s="17"/>
      <c r="AG39" s="17"/>
      <c r="AH39" s="17"/>
      <c r="AI39" s="17"/>
      <c r="AJ39" s="17"/>
      <c r="AK39" s="55" t="e">
        <f t="shared" si="13"/>
        <v>#VALUE!</v>
      </c>
      <c r="AL39" s="46" t="e">
        <f t="shared" si="0"/>
        <v>#VALUE!</v>
      </c>
      <c r="AM39" s="46" t="e">
        <f t="shared" si="14"/>
        <v>#VALUE!</v>
      </c>
      <c r="AN39" s="46" t="e">
        <f t="shared" si="15"/>
        <v>#VALUE!</v>
      </c>
      <c r="AO39" s="42" t="e">
        <f t="shared" si="1"/>
        <v>#VALUE!</v>
      </c>
      <c r="AP39" s="42" t="e">
        <f t="shared" si="2"/>
        <v>#VALUE!</v>
      </c>
    </row>
    <row r="40" spans="1:42" s="18" customFormat="1" x14ac:dyDescent="0.2">
      <c r="A40" s="40" t="s">
        <v>1</v>
      </c>
      <c r="B40" s="41">
        <v>2827198.91</v>
      </c>
      <c r="C40" s="41">
        <f>C24+C31</f>
        <v>2552874.23</v>
      </c>
      <c r="D40" s="41">
        <f>B40+C40</f>
        <v>5380073.1400000006</v>
      </c>
      <c r="E40" s="19">
        <v>1302070.1900000002</v>
      </c>
      <c r="F40" s="41">
        <f>F24+F31</f>
        <v>0</v>
      </c>
      <c r="G40" s="19">
        <f>E40+F40</f>
        <v>1302070.1900000002</v>
      </c>
      <c r="H40" s="19">
        <v>396611.46000000008</v>
      </c>
      <c r="I40" s="19">
        <v>461498.99</v>
      </c>
      <c r="J40" s="19">
        <v>443959.74</v>
      </c>
      <c r="K40" s="41">
        <f>K24+K31</f>
        <v>0</v>
      </c>
      <c r="L40" s="19">
        <f>J40+K40</f>
        <v>443959.74</v>
      </c>
      <c r="M40" s="19">
        <v>1525128.7200000002</v>
      </c>
      <c r="N40" s="19">
        <f>S40</f>
        <v>0</v>
      </c>
      <c r="O40" s="19">
        <f>M40+N40</f>
        <v>1525128.7200000002</v>
      </c>
      <c r="P40" s="19">
        <v>508376.24000000011</v>
      </c>
      <c r="Q40" s="19">
        <v>508376.24000000011</v>
      </c>
      <c r="R40" s="19">
        <v>508376.24000000011</v>
      </c>
      <c r="S40" s="41">
        <f>S24+S31</f>
        <v>0</v>
      </c>
      <c r="T40" s="19">
        <f>R40+S40</f>
        <v>508376.24000000011</v>
      </c>
      <c r="U40" s="19">
        <f>W40+Z40+AA40</f>
        <v>1641995.3400000003</v>
      </c>
      <c r="V40" s="20">
        <f>U40+X40</f>
        <v>1642033.4600000004</v>
      </c>
      <c r="W40" s="41">
        <f>W24+W31</f>
        <v>451358.64</v>
      </c>
      <c r="X40" s="41">
        <f>X24+X31</f>
        <v>38.119999999995343</v>
      </c>
      <c r="Y40" s="41">
        <f>Y24+Y31</f>
        <v>451396.76</v>
      </c>
      <c r="Z40" s="41">
        <f t="shared" ref="Z40:AA42" si="52">Z24+Z31</f>
        <v>590666.35000000009</v>
      </c>
      <c r="AA40" s="41">
        <f t="shared" si="52"/>
        <v>599970.35000000009</v>
      </c>
      <c r="AB40" s="41">
        <f>AC40+AD40+AE40</f>
        <v>910840.77000000014</v>
      </c>
      <c r="AC40" s="41">
        <f t="shared" ref="AC40:AE43" si="53">AC24+AC31</f>
        <v>599970.35000000009</v>
      </c>
      <c r="AD40" s="41">
        <f t="shared" si="53"/>
        <v>275718.33</v>
      </c>
      <c r="AE40" s="41">
        <f t="shared" si="53"/>
        <v>35152.089999999997</v>
      </c>
      <c r="AF40" s="55"/>
      <c r="AG40" s="55"/>
      <c r="AH40" s="55"/>
      <c r="AI40" s="55"/>
      <c r="AJ40" s="55"/>
      <c r="AK40" s="55">
        <f t="shared" si="13"/>
        <v>5380073.1400000006</v>
      </c>
      <c r="AL40" s="46">
        <f t="shared" si="0"/>
        <v>4.9062600189247414E-2</v>
      </c>
      <c r="AM40" s="46">
        <f t="shared" si="14"/>
        <v>277365.04029873427</v>
      </c>
      <c r="AN40" s="46">
        <f t="shared" si="15"/>
        <v>32599.15014473554</v>
      </c>
      <c r="AO40" s="42">
        <f t="shared" si="1"/>
        <v>2827198.9100000006</v>
      </c>
      <c r="AP40" s="42">
        <f t="shared" si="2"/>
        <v>0</v>
      </c>
    </row>
    <row r="41" spans="1:42" s="18" customFormat="1" x14ac:dyDescent="0.2">
      <c r="A41" s="40" t="s">
        <v>2</v>
      </c>
      <c r="B41" s="41">
        <v>290184.43</v>
      </c>
      <c r="C41" s="41">
        <f>C25+C32</f>
        <v>317450.48000000004</v>
      </c>
      <c r="D41" s="41">
        <f>B41+C41</f>
        <v>607634.91</v>
      </c>
      <c r="E41" s="19">
        <v>90620.800000000003</v>
      </c>
      <c r="F41" s="41">
        <f t="shared" ref="F41:F43" si="54">F25+F32</f>
        <v>0</v>
      </c>
      <c r="G41" s="19">
        <f t="shared" ref="G41:G44" si="55">E41+F41</f>
        <v>90620.800000000003</v>
      </c>
      <c r="H41" s="19">
        <v>22483.120000000003</v>
      </c>
      <c r="I41" s="19">
        <v>45654.55999999999</v>
      </c>
      <c r="J41" s="19">
        <v>22483.120000000003</v>
      </c>
      <c r="K41" s="41">
        <f t="shared" ref="K41:K43" si="56">K25+K32</f>
        <v>0</v>
      </c>
      <c r="L41" s="19">
        <f t="shared" ref="L41:L44" si="57">J41+K41</f>
        <v>22483.120000000003</v>
      </c>
      <c r="M41" s="19">
        <v>199563.63</v>
      </c>
      <c r="N41" s="19">
        <f t="shared" ref="N41:N44" si="58">S41</f>
        <v>0</v>
      </c>
      <c r="O41" s="19">
        <f t="shared" ref="O41:O44" si="59">M41+N41</f>
        <v>199563.63</v>
      </c>
      <c r="P41" s="19">
        <v>66521.209999999992</v>
      </c>
      <c r="Q41" s="19">
        <v>66521.209999999992</v>
      </c>
      <c r="R41" s="19">
        <v>66521.209999999992</v>
      </c>
      <c r="S41" s="41">
        <f t="shared" ref="S41:S43" si="60">S25+S32</f>
        <v>0</v>
      </c>
      <c r="T41" s="19">
        <f t="shared" ref="T41:T44" si="61">R41+S41</f>
        <v>66521.209999999992</v>
      </c>
      <c r="U41" s="19">
        <f t="shared" ref="U41:U44" si="62">W41+Z41+AA41</f>
        <v>204165.91</v>
      </c>
      <c r="V41" s="20">
        <f t="shared" ref="V41:V44" si="63">U41+X41</f>
        <v>209899.05000000002</v>
      </c>
      <c r="W41" s="41">
        <f t="shared" ref="W41:Y42" si="64">W25+W32</f>
        <v>64233.21</v>
      </c>
      <c r="X41" s="41">
        <f t="shared" si="64"/>
        <v>5733.1400000000021</v>
      </c>
      <c r="Y41" s="41">
        <f>Y25+Y32</f>
        <v>69966.350000000006</v>
      </c>
      <c r="Z41" s="41">
        <f t="shared" si="52"/>
        <v>69966.350000000006</v>
      </c>
      <c r="AA41" s="41">
        <f t="shared" si="52"/>
        <v>69966.350000000006</v>
      </c>
      <c r="AB41" s="41">
        <f t="shared" ref="AB41:AB44" si="65">AC41+AD41+AE41</f>
        <v>107551.43000000001</v>
      </c>
      <c r="AC41" s="41">
        <f t="shared" si="53"/>
        <v>69966.350000000006</v>
      </c>
      <c r="AD41" s="41">
        <f t="shared" si="53"/>
        <v>32549.190000000002</v>
      </c>
      <c r="AE41" s="41">
        <f t="shared" si="53"/>
        <v>5035.8900000000003</v>
      </c>
      <c r="AF41" s="55"/>
      <c r="AG41" s="55"/>
      <c r="AH41" s="55"/>
      <c r="AI41" s="55"/>
      <c r="AJ41" s="55"/>
      <c r="AK41" s="55">
        <f t="shared" si="13"/>
        <v>607634.9099999998</v>
      </c>
      <c r="AL41" s="46">
        <f t="shared" si="0"/>
        <v>5.7215011654341763E-3</v>
      </c>
      <c r="AM41" s="46">
        <f t="shared" si="14"/>
        <v>32345.297542295786</v>
      </c>
      <c r="AN41" s="46">
        <f t="shared" si="15"/>
        <v>3801.5937766409911</v>
      </c>
      <c r="AO41" s="42">
        <f t="shared" si="1"/>
        <v>290184.42999999993</v>
      </c>
      <c r="AP41" s="42">
        <f t="shared" si="2"/>
        <v>0</v>
      </c>
    </row>
    <row r="42" spans="1:42" s="18" customFormat="1" x14ac:dyDescent="0.2">
      <c r="A42" s="40" t="s">
        <v>3</v>
      </c>
      <c r="B42" s="41">
        <v>726477.14000000013</v>
      </c>
      <c r="C42" s="41">
        <f>C26+C33</f>
        <v>824245.51000000013</v>
      </c>
      <c r="D42" s="41">
        <f>B42+C42</f>
        <v>1550722.6500000004</v>
      </c>
      <c r="E42" s="19">
        <v>328095.96000000002</v>
      </c>
      <c r="F42" s="41">
        <f t="shared" si="54"/>
        <v>0</v>
      </c>
      <c r="G42" s="19">
        <f t="shared" si="55"/>
        <v>328095.96000000002</v>
      </c>
      <c r="H42" s="19">
        <v>109365.32</v>
      </c>
      <c r="I42" s="19">
        <v>109365.32</v>
      </c>
      <c r="J42" s="19">
        <v>109365.32</v>
      </c>
      <c r="K42" s="41">
        <f t="shared" si="56"/>
        <v>0</v>
      </c>
      <c r="L42" s="19">
        <f t="shared" si="57"/>
        <v>109365.32</v>
      </c>
      <c r="M42" s="19">
        <v>398381.18000000005</v>
      </c>
      <c r="N42" s="19">
        <f t="shared" si="58"/>
        <v>0</v>
      </c>
      <c r="O42" s="19">
        <f t="shared" si="59"/>
        <v>398381.18000000005</v>
      </c>
      <c r="P42" s="19">
        <v>109365.32</v>
      </c>
      <c r="Q42" s="19">
        <v>144507.93</v>
      </c>
      <c r="R42" s="19">
        <v>144507.93</v>
      </c>
      <c r="S42" s="41">
        <f t="shared" si="60"/>
        <v>0</v>
      </c>
      <c r="T42" s="19">
        <f t="shared" si="61"/>
        <v>144507.93</v>
      </c>
      <c r="U42" s="19">
        <f t="shared" si="62"/>
        <v>520204.18000000005</v>
      </c>
      <c r="V42" s="20">
        <f t="shared" si="63"/>
        <v>520208.15000000008</v>
      </c>
      <c r="W42" s="41">
        <f t="shared" si="64"/>
        <v>120748.38</v>
      </c>
      <c r="X42" s="41">
        <f t="shared" si="64"/>
        <v>3.9700000000048021</v>
      </c>
      <c r="Y42" s="41">
        <f t="shared" si="64"/>
        <v>120752.35</v>
      </c>
      <c r="Z42" s="41">
        <f t="shared" si="52"/>
        <v>199727.90000000002</v>
      </c>
      <c r="AA42" s="41">
        <f t="shared" si="52"/>
        <v>199727.90000000002</v>
      </c>
      <c r="AB42" s="41">
        <f t="shared" si="65"/>
        <v>304037.36000000004</v>
      </c>
      <c r="AC42" s="41">
        <f t="shared" si="53"/>
        <v>199727.90000000002</v>
      </c>
      <c r="AD42" s="41">
        <f t="shared" si="53"/>
        <v>92030.090000000011</v>
      </c>
      <c r="AE42" s="41">
        <f t="shared" si="53"/>
        <v>12279.37</v>
      </c>
      <c r="AF42" s="55"/>
      <c r="AG42" s="55"/>
      <c r="AH42" s="55"/>
      <c r="AI42" s="55"/>
      <c r="AJ42" s="55"/>
      <c r="AK42" s="55">
        <f t="shared" si="13"/>
        <v>1550722.6500000001</v>
      </c>
      <c r="AL42" s="46">
        <f t="shared" si="0"/>
        <v>1.6332757284319113E-2</v>
      </c>
      <c r="AM42" s="46">
        <f t="shared" si="14"/>
        <v>92333.791215318488</v>
      </c>
      <c r="AN42" s="46">
        <f t="shared" si="15"/>
        <v>10852.13594337241</v>
      </c>
      <c r="AO42" s="42">
        <f t="shared" si="1"/>
        <v>726477.1399999999</v>
      </c>
      <c r="AP42" s="42">
        <f t="shared" si="2"/>
        <v>0</v>
      </c>
    </row>
    <row r="43" spans="1:42" s="18" customFormat="1" x14ac:dyDescent="0.2">
      <c r="A43" s="40" t="s">
        <v>4</v>
      </c>
      <c r="B43" s="41">
        <v>120201.18</v>
      </c>
      <c r="C43" s="41">
        <f>C27+C34</f>
        <v>134106.38999999998</v>
      </c>
      <c r="D43" s="41">
        <f>B43+C43</f>
        <v>254307.56999999998</v>
      </c>
      <c r="E43" s="19">
        <v>43920.03</v>
      </c>
      <c r="F43" s="41">
        <f t="shared" si="54"/>
        <v>0</v>
      </c>
      <c r="G43" s="19">
        <f t="shared" si="55"/>
        <v>43920.03</v>
      </c>
      <c r="H43" s="19">
        <v>10732.769999999999</v>
      </c>
      <c r="I43" s="19">
        <v>14910.509999999998</v>
      </c>
      <c r="J43" s="19">
        <v>18276.75</v>
      </c>
      <c r="K43" s="41">
        <f t="shared" si="56"/>
        <v>0</v>
      </c>
      <c r="L43" s="19">
        <f t="shared" si="57"/>
        <v>18276.75</v>
      </c>
      <c r="M43" s="19">
        <v>76281.149999999994</v>
      </c>
      <c r="N43" s="19">
        <f t="shared" si="58"/>
        <v>0</v>
      </c>
      <c r="O43" s="19">
        <f t="shared" si="59"/>
        <v>76281.149999999994</v>
      </c>
      <c r="P43" s="19">
        <v>25427.05</v>
      </c>
      <c r="Q43" s="19">
        <v>25427.05</v>
      </c>
      <c r="R43" s="19">
        <v>25427.05</v>
      </c>
      <c r="S43" s="41">
        <f t="shared" si="60"/>
        <v>0</v>
      </c>
      <c r="T43" s="19">
        <f t="shared" si="61"/>
        <v>25427.05</v>
      </c>
      <c r="U43" s="19">
        <f t="shared" si="62"/>
        <v>87055.41</v>
      </c>
      <c r="V43" s="20">
        <f t="shared" si="63"/>
        <v>87102.44</v>
      </c>
      <c r="W43" s="41">
        <f>W27+W34</f>
        <v>24627.05</v>
      </c>
      <c r="X43" s="41">
        <f>X27+X34</f>
        <v>47.030000000002474</v>
      </c>
      <c r="Y43" s="41">
        <f>Y27+Y34</f>
        <v>24674.080000000002</v>
      </c>
      <c r="Z43" s="41">
        <f>Z27+Z34</f>
        <v>31214.18</v>
      </c>
      <c r="AA43" s="41">
        <f>AA27+AA34</f>
        <v>31214.18</v>
      </c>
      <c r="AB43" s="41">
        <f t="shared" si="65"/>
        <v>47003.950000000004</v>
      </c>
      <c r="AC43" s="41">
        <f>AC27+AC34</f>
        <v>31214.18</v>
      </c>
      <c r="AD43" s="41">
        <f>AD27+AD34</f>
        <v>13263.65</v>
      </c>
      <c r="AE43" s="41">
        <f t="shared" si="53"/>
        <v>2526.12</v>
      </c>
      <c r="AF43" s="55"/>
      <c r="AG43" s="55"/>
      <c r="AH43" s="55"/>
      <c r="AI43" s="55"/>
      <c r="AJ43" s="55"/>
      <c r="AK43" s="55">
        <f t="shared" si="13"/>
        <v>254307.56999999998</v>
      </c>
      <c r="AL43" s="46">
        <f t="shared" si="0"/>
        <v>2.5525408606862031E-3</v>
      </c>
      <c r="AM43" s="46">
        <f t="shared" si="14"/>
        <v>14430.250250853134</v>
      </c>
      <c r="AN43" s="46">
        <f t="shared" si="15"/>
        <v>1696.0100452710722</v>
      </c>
      <c r="AO43" s="42">
        <f t="shared" si="1"/>
        <v>120201.18000000001</v>
      </c>
      <c r="AP43" s="42">
        <f t="shared" si="2"/>
        <v>0</v>
      </c>
    </row>
    <row r="44" spans="1:42" s="18" customFormat="1" x14ac:dyDescent="0.2">
      <c r="A44" s="40" t="s">
        <v>13</v>
      </c>
      <c r="B44" s="41">
        <v>885133.66</v>
      </c>
      <c r="C44" s="41">
        <f>C35</f>
        <v>694939.5</v>
      </c>
      <c r="D44" s="41">
        <f>B44+C44</f>
        <v>1580073.1600000001</v>
      </c>
      <c r="E44" s="19">
        <v>373646.4</v>
      </c>
      <c r="F44" s="41">
        <f>F35</f>
        <v>0</v>
      </c>
      <c r="G44" s="19">
        <f t="shared" si="55"/>
        <v>373646.4</v>
      </c>
      <c r="H44" s="19">
        <v>124548.8</v>
      </c>
      <c r="I44" s="19">
        <v>124548.8</v>
      </c>
      <c r="J44" s="19">
        <v>124548.8</v>
      </c>
      <c r="K44" s="41">
        <f>K35</f>
        <v>0</v>
      </c>
      <c r="L44" s="19">
        <f t="shared" si="57"/>
        <v>124548.8</v>
      </c>
      <c r="M44" s="19">
        <v>511487.26</v>
      </c>
      <c r="N44" s="19">
        <f t="shared" si="58"/>
        <v>0</v>
      </c>
      <c r="O44" s="19">
        <f t="shared" si="59"/>
        <v>511487.26</v>
      </c>
      <c r="P44" s="19">
        <v>124548.8</v>
      </c>
      <c r="Q44" s="19">
        <v>193469.22999999998</v>
      </c>
      <c r="R44" s="19">
        <v>193469.22999999998</v>
      </c>
      <c r="S44" s="41">
        <f>S35</f>
        <v>0</v>
      </c>
      <c r="T44" s="19">
        <f t="shared" si="61"/>
        <v>193469.22999999998</v>
      </c>
      <c r="U44" s="19">
        <f t="shared" si="62"/>
        <v>456931.05</v>
      </c>
      <c r="V44" s="20">
        <f t="shared" si="63"/>
        <v>456928.5</v>
      </c>
      <c r="W44" s="41">
        <f>W35</f>
        <v>142764.04999999999</v>
      </c>
      <c r="X44" s="41">
        <f>X35</f>
        <v>-2.5499999999883585</v>
      </c>
      <c r="Y44" s="41">
        <f>Y35</f>
        <v>142761.5</v>
      </c>
      <c r="Z44" s="41">
        <f>Z35</f>
        <v>157083.5</v>
      </c>
      <c r="AA44" s="41">
        <f>AA35</f>
        <v>157083.5</v>
      </c>
      <c r="AB44" s="41">
        <f t="shared" si="65"/>
        <v>238011</v>
      </c>
      <c r="AC44" s="41">
        <f>AC35</f>
        <v>157083.5</v>
      </c>
      <c r="AD44" s="41">
        <f>AD35</f>
        <v>72672.5</v>
      </c>
      <c r="AE44" s="41">
        <v>8255</v>
      </c>
      <c r="AF44" s="55"/>
      <c r="AG44" s="55"/>
      <c r="AH44" s="55"/>
      <c r="AI44" s="55"/>
      <c r="AJ44" s="55"/>
      <c r="AK44" s="55">
        <f t="shared" si="13"/>
        <v>1580073.16</v>
      </c>
      <c r="AL44" s="46">
        <f t="shared" si="0"/>
        <v>1.2845509710317593E-2</v>
      </c>
      <c r="AM44" s="46">
        <f t="shared" si="14"/>
        <v>72619.374120348133</v>
      </c>
      <c r="AN44" s="46">
        <f t="shared" si="15"/>
        <v>8535.0694442826443</v>
      </c>
      <c r="AO44" s="42">
        <f t="shared" si="1"/>
        <v>885133.65999999992</v>
      </c>
      <c r="AP44" s="42">
        <f t="shared" si="2"/>
        <v>0</v>
      </c>
    </row>
    <row r="45" spans="1:42" s="21" customFormat="1" x14ac:dyDescent="0.2">
      <c r="A45" s="37" t="s">
        <v>5</v>
      </c>
      <c r="B45" s="43">
        <f t="shared" ref="B45:J45" si="66">SUM(B40:B44)</f>
        <v>4849195.32</v>
      </c>
      <c r="C45" s="43">
        <f t="shared" si="66"/>
        <v>4523616.1100000003</v>
      </c>
      <c r="D45" s="43">
        <f t="shared" si="66"/>
        <v>9372811.4300000016</v>
      </c>
      <c r="E45" s="28">
        <f t="shared" si="66"/>
        <v>2138353.3800000004</v>
      </c>
      <c r="F45" s="28">
        <f>SUM(F40:F44)</f>
        <v>0</v>
      </c>
      <c r="G45" s="28">
        <f>SUM(G40:G44)</f>
        <v>2138353.3800000004</v>
      </c>
      <c r="H45" s="28">
        <f t="shared" si="66"/>
        <v>663741.4700000002</v>
      </c>
      <c r="I45" s="28">
        <f t="shared" si="66"/>
        <v>755978.18</v>
      </c>
      <c r="J45" s="28">
        <f t="shared" si="66"/>
        <v>718633.73</v>
      </c>
      <c r="K45" s="28">
        <f>SUM(K40:K44)</f>
        <v>0</v>
      </c>
      <c r="L45" s="28">
        <f>SUM(L40:L44)</f>
        <v>718633.73</v>
      </c>
      <c r="M45" s="28">
        <f t="shared" ref="M45:AE45" si="67">SUM(M40:M44)</f>
        <v>2710841.9400000004</v>
      </c>
      <c r="N45" s="28">
        <f>SUM(N40:N44)</f>
        <v>0</v>
      </c>
      <c r="O45" s="28">
        <f>SUM(O40:O44)</f>
        <v>2710841.9400000004</v>
      </c>
      <c r="P45" s="28">
        <f t="shared" si="67"/>
        <v>834238.62000000011</v>
      </c>
      <c r="Q45" s="28">
        <f t="shared" si="67"/>
        <v>938301.66000000015</v>
      </c>
      <c r="R45" s="28">
        <f t="shared" si="67"/>
        <v>938301.66000000015</v>
      </c>
      <c r="S45" s="28">
        <f>SUM(S40:S44)</f>
        <v>0</v>
      </c>
      <c r="T45" s="28">
        <f>SUM(T40:T44)</f>
        <v>938301.66000000015</v>
      </c>
      <c r="U45" s="28">
        <f t="shared" si="67"/>
        <v>2910351.89</v>
      </c>
      <c r="V45" s="28">
        <f>SUM(V40:V44)</f>
        <v>2916171.6000000006</v>
      </c>
      <c r="W45" s="28">
        <f t="shared" si="67"/>
        <v>803731.33000000007</v>
      </c>
      <c r="X45" s="28">
        <f>SUM(X40:X44)</f>
        <v>5819.7100000000164</v>
      </c>
      <c r="Y45" s="28">
        <f>SUM(Y40:Y44)</f>
        <v>809551.03999999992</v>
      </c>
      <c r="Z45" s="28">
        <f t="shared" si="67"/>
        <v>1048658.2800000003</v>
      </c>
      <c r="AA45" s="28">
        <f t="shared" si="67"/>
        <v>1057962.2800000003</v>
      </c>
      <c r="AB45" s="28">
        <f t="shared" si="67"/>
        <v>1607444.5100000002</v>
      </c>
      <c r="AC45" s="28">
        <f t="shared" si="67"/>
        <v>1057962.2800000003</v>
      </c>
      <c r="AD45" s="28">
        <f t="shared" si="67"/>
        <v>486233.76000000007</v>
      </c>
      <c r="AE45" s="28">
        <f t="shared" si="67"/>
        <v>63248.47</v>
      </c>
      <c r="AF45" s="23"/>
      <c r="AG45" s="23"/>
      <c r="AH45" s="23"/>
      <c r="AI45" s="23"/>
      <c r="AJ45" s="23"/>
      <c r="AK45" s="55">
        <f t="shared" si="13"/>
        <v>9372811.4300000016</v>
      </c>
      <c r="AL45" s="46">
        <f t="shared" si="0"/>
        <v>8.6514909210004501E-2</v>
      </c>
      <c r="AM45" s="46">
        <f t="shared" si="14"/>
        <v>489093.75342754979</v>
      </c>
      <c r="AN45" s="46">
        <f t="shared" si="15"/>
        <v>57483.959354302657</v>
      </c>
      <c r="AO45" s="42">
        <f t="shared" si="1"/>
        <v>4849195.32</v>
      </c>
      <c r="AP45" s="42">
        <f t="shared" si="2"/>
        <v>0</v>
      </c>
    </row>
    <row r="46" spans="1:42" s="18" customFormat="1" x14ac:dyDescent="0.2">
      <c r="A46" s="22"/>
      <c r="B46" s="23"/>
      <c r="C46" s="23"/>
      <c r="D46" s="23"/>
      <c r="E46" s="24"/>
      <c r="F46" s="24"/>
      <c r="G46" s="24"/>
      <c r="H46" s="24"/>
      <c r="I46" s="47"/>
      <c r="J46" s="46"/>
      <c r="K46" s="46"/>
      <c r="L46" s="46"/>
      <c r="M46" s="6"/>
      <c r="N46" s="6"/>
      <c r="O46" s="6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K46" s="55">
        <f t="shared" si="13"/>
        <v>0</v>
      </c>
      <c r="AL46" s="46">
        <f t="shared" si="0"/>
        <v>0</v>
      </c>
      <c r="AM46" s="46">
        <f t="shared" si="14"/>
        <v>0</v>
      </c>
      <c r="AN46" s="46">
        <f t="shared" si="15"/>
        <v>0</v>
      </c>
      <c r="AO46" s="42">
        <f t="shared" si="1"/>
        <v>0</v>
      </c>
    </row>
    <row r="47" spans="1:42" s="18" customFormat="1" ht="13.5" thickBot="1" x14ac:dyDescent="0.25">
      <c r="A47" s="22"/>
      <c r="B47" s="44"/>
      <c r="C47" s="44"/>
      <c r="D47" s="44"/>
      <c r="E47" s="24"/>
      <c r="F47" s="24"/>
      <c r="G47" s="24"/>
      <c r="H47" s="24"/>
      <c r="I47" s="47"/>
      <c r="J47" s="46"/>
      <c r="K47" s="46"/>
      <c r="L47" s="46"/>
      <c r="M47" s="6"/>
      <c r="N47" s="6"/>
      <c r="O47" s="6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K47" s="55">
        <f t="shared" si="13"/>
        <v>0</v>
      </c>
      <c r="AL47" s="46">
        <f t="shared" si="0"/>
        <v>0</v>
      </c>
      <c r="AM47" s="46">
        <f t="shared" si="14"/>
        <v>0</v>
      </c>
      <c r="AN47" s="46">
        <f t="shared" si="15"/>
        <v>0</v>
      </c>
      <c r="AO47" s="42">
        <f t="shared" si="1"/>
        <v>0</v>
      </c>
    </row>
    <row r="48" spans="1:42" s="18" customFormat="1" ht="60.75" customHeight="1" x14ac:dyDescent="0.2">
      <c r="A48" s="27" t="s">
        <v>14</v>
      </c>
      <c r="B48" s="35" t="s">
        <v>30</v>
      </c>
      <c r="C48" s="35" t="s">
        <v>29</v>
      </c>
      <c r="D48" s="35" t="s">
        <v>31</v>
      </c>
      <c r="E48" s="35" t="s">
        <v>32</v>
      </c>
      <c r="F48" s="35" t="s">
        <v>36</v>
      </c>
      <c r="G48" s="35" t="s">
        <v>37</v>
      </c>
      <c r="H48" s="35" t="s">
        <v>15</v>
      </c>
      <c r="I48" s="36" t="s">
        <v>19</v>
      </c>
      <c r="J48" s="36" t="s">
        <v>20</v>
      </c>
      <c r="K48" s="35" t="s">
        <v>36</v>
      </c>
      <c r="L48" s="36" t="s">
        <v>38</v>
      </c>
      <c r="M48" s="35" t="s">
        <v>33</v>
      </c>
      <c r="N48" s="35" t="s">
        <v>36</v>
      </c>
      <c r="O48" s="35" t="s">
        <v>39</v>
      </c>
      <c r="P48" s="35" t="s">
        <v>16</v>
      </c>
      <c r="Q48" s="36" t="s">
        <v>21</v>
      </c>
      <c r="R48" s="36" t="s">
        <v>22</v>
      </c>
      <c r="S48" s="35" t="s">
        <v>36</v>
      </c>
      <c r="T48" s="36" t="s">
        <v>40</v>
      </c>
      <c r="U48" s="35" t="s">
        <v>34</v>
      </c>
      <c r="V48" s="35" t="s">
        <v>47</v>
      </c>
      <c r="W48" s="49" t="s">
        <v>23</v>
      </c>
      <c r="X48" s="35" t="s">
        <v>36</v>
      </c>
      <c r="Y48" s="49" t="s">
        <v>41</v>
      </c>
      <c r="Z48" s="49" t="s">
        <v>24</v>
      </c>
      <c r="AA48" s="49" t="s">
        <v>25</v>
      </c>
      <c r="AB48" s="35" t="s">
        <v>35</v>
      </c>
      <c r="AC48" s="35" t="s">
        <v>26</v>
      </c>
      <c r="AD48" s="36" t="s">
        <v>27</v>
      </c>
      <c r="AE48" s="36" t="s">
        <v>28</v>
      </c>
      <c r="AF48" s="17"/>
      <c r="AG48" s="17"/>
      <c r="AH48" s="17"/>
      <c r="AI48" s="17"/>
      <c r="AJ48" s="17"/>
      <c r="AK48" s="55" t="e">
        <f t="shared" si="13"/>
        <v>#VALUE!</v>
      </c>
      <c r="AL48" s="46" t="e">
        <f t="shared" si="0"/>
        <v>#VALUE!</v>
      </c>
      <c r="AM48" s="46" t="e">
        <f t="shared" si="14"/>
        <v>#VALUE!</v>
      </c>
      <c r="AN48" s="46" t="e">
        <f t="shared" si="15"/>
        <v>#VALUE!</v>
      </c>
      <c r="AO48" s="42" t="e">
        <f t="shared" si="1"/>
        <v>#VALUE!</v>
      </c>
    </row>
    <row r="49" spans="1:43" s="18" customFormat="1" x14ac:dyDescent="0.2">
      <c r="A49" s="37" t="s">
        <v>1</v>
      </c>
      <c r="B49" s="43">
        <v>42600924.630000003</v>
      </c>
      <c r="C49" s="43">
        <f>C9+C16+C40</f>
        <v>33528590.920000006</v>
      </c>
      <c r="D49" s="43">
        <f t="shared" ref="D49:D54" si="68">B49+C49</f>
        <v>76129515.550000012</v>
      </c>
      <c r="E49" s="28">
        <f>20123649.48</f>
        <v>20123649.48</v>
      </c>
      <c r="F49" s="28">
        <f>F9+F16+F40</f>
        <v>-438.71</v>
      </c>
      <c r="G49" s="28">
        <f>E49+F49</f>
        <v>20123210.77</v>
      </c>
      <c r="H49" s="28">
        <f>H9+H16+H40</f>
        <v>6320327.5599999996</v>
      </c>
      <c r="I49" s="28">
        <v>6933853.040000001</v>
      </c>
      <c r="J49" s="28">
        <f>6869468.88</f>
        <v>6869468.8799999999</v>
      </c>
      <c r="K49" s="28">
        <f>K9+K16+K40</f>
        <v>-438.71</v>
      </c>
      <c r="L49" s="28">
        <f>J49+K49</f>
        <v>6869030.1699999999</v>
      </c>
      <c r="M49" s="28">
        <f>22477275.15</f>
        <v>22477275.149999999</v>
      </c>
      <c r="N49" s="28">
        <f>S49</f>
        <v>438.71</v>
      </c>
      <c r="O49" s="28">
        <f>M49+N49</f>
        <v>22477713.859999999</v>
      </c>
      <c r="P49" s="28">
        <v>7283317.0300000003</v>
      </c>
      <c r="Q49" s="28">
        <v>7596362.54</v>
      </c>
      <c r="R49" s="28">
        <f>7597595.58</f>
        <v>7597595.5800000001</v>
      </c>
      <c r="S49" s="28">
        <f>S9+S16+S40</f>
        <v>438.71</v>
      </c>
      <c r="T49" s="28">
        <f>R49+S49</f>
        <v>7598034.29</v>
      </c>
      <c r="U49" s="19">
        <f>W49+Z49+AA49</f>
        <v>22108058.669999994</v>
      </c>
      <c r="V49" s="20">
        <f>U49+X49</f>
        <v>22107815.649999995</v>
      </c>
      <c r="W49" s="43">
        <f>W9+W16+W40</f>
        <v>7055935.4299999988</v>
      </c>
      <c r="X49" s="43">
        <f>X9+X16+X40</f>
        <v>-243.02000000001863</v>
      </c>
      <c r="Y49" s="43">
        <f>Y9+Y16+Y40</f>
        <v>7055692.4099999992</v>
      </c>
      <c r="Z49" s="43">
        <f t="shared" ref="Z49:AA50" si="69">Z9+Z16+Z40</f>
        <v>7521409.6199999992</v>
      </c>
      <c r="AA49" s="43">
        <f t="shared" si="69"/>
        <v>7530713.6199999992</v>
      </c>
      <c r="AB49" s="41">
        <f>AC49+AD49+AE49</f>
        <v>11420775.269999998</v>
      </c>
      <c r="AC49" s="43">
        <f t="shared" ref="AC49:AE50" si="70">AC9+AC16+AC40</f>
        <v>7530713.6199999992</v>
      </c>
      <c r="AD49" s="43">
        <f t="shared" si="70"/>
        <v>3479215.87</v>
      </c>
      <c r="AE49" s="43">
        <f t="shared" si="70"/>
        <v>410845.77999999991</v>
      </c>
      <c r="AF49" s="56"/>
      <c r="AG49" s="56"/>
      <c r="AH49" s="56"/>
      <c r="AI49" s="56"/>
      <c r="AJ49" s="56"/>
      <c r="AK49" s="55">
        <f t="shared" si="13"/>
        <v>76129515.549999997</v>
      </c>
      <c r="AL49" s="46">
        <f t="shared" si="0"/>
        <v>0.61582441778627883</v>
      </c>
      <c r="AM49" s="46">
        <f t="shared" si="14"/>
        <v>3481433.185305784</v>
      </c>
      <c r="AN49" s="46">
        <f t="shared" si="15"/>
        <v>409178.32688796171</v>
      </c>
      <c r="AO49" s="42">
        <f t="shared" si="1"/>
        <v>42600924.630000003</v>
      </c>
      <c r="AP49" s="42">
        <f>AD49+AE49</f>
        <v>3890061.65</v>
      </c>
      <c r="AQ49" s="42">
        <f>AP49-AM49-AN49</f>
        <v>-549.86219374579377</v>
      </c>
    </row>
    <row r="50" spans="1:43" s="18" customFormat="1" x14ac:dyDescent="0.2">
      <c r="A50" s="37" t="s">
        <v>2</v>
      </c>
      <c r="B50" s="43">
        <v>3705444.7399999998</v>
      </c>
      <c r="C50" s="43">
        <f>C10+C17+C41</f>
        <v>2935497.31</v>
      </c>
      <c r="D50" s="43">
        <f t="shared" si="68"/>
        <v>6640942.0499999998</v>
      </c>
      <c r="E50" s="28">
        <v>1685912.9999999998</v>
      </c>
      <c r="F50" s="28">
        <f t="shared" ref="F50:F52" si="71">F10+F17+F41</f>
        <v>-647.72</v>
      </c>
      <c r="G50" s="28">
        <f>E50+F50</f>
        <v>1685265.2799999998</v>
      </c>
      <c r="H50" s="28">
        <f t="shared" ref="H50:H52" si="72">H10+H17+H41</f>
        <v>517932.91</v>
      </c>
      <c r="I50" s="28">
        <v>541104.35</v>
      </c>
      <c r="J50" s="28">
        <v>626875.74</v>
      </c>
      <c r="K50" s="28">
        <f t="shared" ref="K50:K52" si="73">K10+K17+K41</f>
        <v>-647.72</v>
      </c>
      <c r="L50" s="28">
        <f t="shared" ref="L50:L54" si="74">J50+K50</f>
        <v>626228.02</v>
      </c>
      <c r="M50" s="28">
        <v>2019531.74</v>
      </c>
      <c r="N50" s="28">
        <f t="shared" ref="N50:N54" si="75">S50</f>
        <v>0</v>
      </c>
      <c r="O50" s="28">
        <f t="shared" ref="O50:O54" si="76">M50+N50</f>
        <v>2019531.74</v>
      </c>
      <c r="P50" s="28">
        <v>602144.98</v>
      </c>
      <c r="Q50" s="28">
        <v>708693.38</v>
      </c>
      <c r="R50" s="28">
        <v>708693.38</v>
      </c>
      <c r="S50" s="28">
        <f t="shared" ref="S50:S52" si="77">S10+S17+S41</f>
        <v>0</v>
      </c>
      <c r="T50" s="28">
        <f>R50+S50</f>
        <v>708693.38</v>
      </c>
      <c r="U50" s="19">
        <f t="shared" ref="U50:U54" si="78">W50+Z50+AA50</f>
        <v>1944116.8199999998</v>
      </c>
      <c r="V50" s="20">
        <f t="shared" ref="V50:V54" si="79">U50+X50</f>
        <v>1949497.0099999998</v>
      </c>
      <c r="W50" s="43">
        <f t="shared" ref="W50:X52" si="80">W10+W17+W41</f>
        <v>642477.1</v>
      </c>
      <c r="X50" s="43">
        <f t="shared" si="80"/>
        <v>5380.1900000000051</v>
      </c>
      <c r="Y50" s="43">
        <f>Y10+Y17+Y41</f>
        <v>647857.29</v>
      </c>
      <c r="Z50" s="43">
        <f t="shared" si="69"/>
        <v>650819.86</v>
      </c>
      <c r="AA50" s="43">
        <f t="shared" si="69"/>
        <v>650819.86</v>
      </c>
      <c r="AB50" s="41">
        <f t="shared" ref="AB50:AB54" si="81">AC50+AD50+AE50</f>
        <v>986648.02</v>
      </c>
      <c r="AC50" s="43">
        <f t="shared" si="70"/>
        <v>650819.86</v>
      </c>
      <c r="AD50" s="43">
        <f t="shared" si="70"/>
        <v>300446.87</v>
      </c>
      <c r="AE50" s="43">
        <f t="shared" si="70"/>
        <v>35381.29</v>
      </c>
      <c r="AF50" s="56"/>
      <c r="AG50" s="56"/>
      <c r="AH50" s="56"/>
      <c r="AI50" s="56"/>
      <c r="AJ50" s="56"/>
      <c r="AK50" s="55">
        <f t="shared" si="13"/>
        <v>6640942.0500000007</v>
      </c>
      <c r="AL50" s="46">
        <f t="shared" si="0"/>
        <v>5.3220820972906362E-2</v>
      </c>
      <c r="AM50" s="46">
        <f t="shared" si="14"/>
        <v>300872.66261760524</v>
      </c>
      <c r="AN50" s="46">
        <f t="shared" si="15"/>
        <v>35362.038029572228</v>
      </c>
      <c r="AO50" s="42">
        <f t="shared" si="1"/>
        <v>3704797.0199999996</v>
      </c>
      <c r="AP50" s="42">
        <f t="shared" ref="AP50:AP55" si="82">AD50+AE50</f>
        <v>335828.16</v>
      </c>
      <c r="AQ50" s="42">
        <f t="shared" ref="AQ50:AQ55" si="83">AP50-AM50-AN50</f>
        <v>-406.54064717749134</v>
      </c>
    </row>
    <row r="51" spans="1:43" s="18" customFormat="1" x14ac:dyDescent="0.2">
      <c r="A51" s="37" t="s">
        <v>3</v>
      </c>
      <c r="B51" s="43">
        <v>14464376.780000001</v>
      </c>
      <c r="C51" s="43">
        <f>C11+C18+C42</f>
        <v>11442217.620000001</v>
      </c>
      <c r="D51" s="43">
        <f t="shared" si="68"/>
        <v>25906594.400000002</v>
      </c>
      <c r="E51" s="28">
        <v>6994458.6600000011</v>
      </c>
      <c r="F51" s="28">
        <f t="shared" si="71"/>
        <v>0</v>
      </c>
      <c r="G51" s="28">
        <f t="shared" ref="G51:G54" si="84">E51+F51</f>
        <v>6994458.6600000011</v>
      </c>
      <c r="H51" s="28">
        <f t="shared" si="72"/>
        <v>2332024.2999999998</v>
      </c>
      <c r="I51" s="28">
        <v>2332024.2999999998</v>
      </c>
      <c r="J51" s="28">
        <v>2330410.06</v>
      </c>
      <c r="K51" s="28">
        <f t="shared" si="73"/>
        <v>0</v>
      </c>
      <c r="L51" s="28">
        <f t="shared" si="74"/>
        <v>2330410.06</v>
      </c>
      <c r="M51" s="28">
        <v>7469918.1199999992</v>
      </c>
      <c r="N51" s="28">
        <f t="shared" si="75"/>
        <v>0</v>
      </c>
      <c r="O51" s="28">
        <f t="shared" si="76"/>
        <v>7469918.1199999992</v>
      </c>
      <c r="P51" s="28">
        <v>2251312.2999999998</v>
      </c>
      <c r="Q51" s="28">
        <v>2609302.9099999997</v>
      </c>
      <c r="R51" s="28">
        <v>2609302.9099999997</v>
      </c>
      <c r="S51" s="28">
        <f t="shared" si="77"/>
        <v>0</v>
      </c>
      <c r="T51" s="28">
        <f t="shared" ref="T51:T54" si="85">R51+S51</f>
        <v>2609302.9099999997</v>
      </c>
      <c r="U51" s="19">
        <f t="shared" si="78"/>
        <v>7574583.0099999998</v>
      </c>
      <c r="V51" s="20">
        <f t="shared" si="79"/>
        <v>7574832.7999999998</v>
      </c>
      <c r="W51" s="43">
        <f>W11+W18+W42</f>
        <v>2475736.25</v>
      </c>
      <c r="X51" s="43">
        <f t="shared" si="80"/>
        <v>249.78999999998268</v>
      </c>
      <c r="Y51" s="43">
        <f>Y11+Y18+Y42</f>
        <v>2475986.0400000005</v>
      </c>
      <c r="Z51" s="43">
        <f>Z18+Z42+Z11</f>
        <v>2549423.38</v>
      </c>
      <c r="AA51" s="43">
        <f>AA18+AA42+AA11</f>
        <v>2549423.38</v>
      </c>
      <c r="AB51" s="41">
        <f>AC51+AD51+AE51</f>
        <v>3867384.82</v>
      </c>
      <c r="AC51" s="43">
        <f>AC18+AC42+AC11</f>
        <v>2549423.38</v>
      </c>
      <c r="AD51" s="43">
        <f t="shared" ref="AD51:AE51" si="86">AD18+AD42+AD11</f>
        <v>1179450.56</v>
      </c>
      <c r="AE51" s="43">
        <f t="shared" si="86"/>
        <v>138510.88</v>
      </c>
      <c r="AF51" s="56"/>
      <c r="AG51" s="56"/>
      <c r="AH51" s="56"/>
      <c r="AI51" s="56"/>
      <c r="AJ51" s="56"/>
      <c r="AK51" s="55">
        <f t="shared" si="13"/>
        <v>25906594.399999995</v>
      </c>
      <c r="AL51" s="46">
        <f t="shared" si="0"/>
        <v>0.2084792023573494</v>
      </c>
      <c r="AM51" s="46">
        <f t="shared" si="14"/>
        <v>1178593.1063630646</v>
      </c>
      <c r="AN51" s="46">
        <f t="shared" si="15"/>
        <v>138521.90453598107</v>
      </c>
      <c r="AO51" s="42">
        <f t="shared" si="1"/>
        <v>14464376.780000001</v>
      </c>
      <c r="AP51" s="42">
        <f t="shared" si="82"/>
        <v>1317961.44</v>
      </c>
      <c r="AQ51" s="42">
        <f t="shared" si="83"/>
        <v>846.42910095426487</v>
      </c>
    </row>
    <row r="52" spans="1:43" s="18" customFormat="1" x14ac:dyDescent="0.2">
      <c r="A52" s="37" t="s">
        <v>4</v>
      </c>
      <c r="B52" s="43">
        <v>3385467.5300000003</v>
      </c>
      <c r="C52" s="43">
        <f>C12+C19+C43</f>
        <v>2716778.6000000006</v>
      </c>
      <c r="D52" s="43">
        <f t="shared" si="68"/>
        <v>6102246.1300000008</v>
      </c>
      <c r="E52" s="28">
        <v>1605513.24</v>
      </c>
      <c r="F52" s="28">
        <f t="shared" si="71"/>
        <v>-658.92</v>
      </c>
      <c r="G52" s="28">
        <f t="shared" si="84"/>
        <v>1604854.32</v>
      </c>
      <c r="H52" s="28">
        <f t="shared" si="72"/>
        <v>489465.09</v>
      </c>
      <c r="I52" s="28">
        <v>518006.72000000003</v>
      </c>
      <c r="J52" s="28">
        <v>598041.42999999993</v>
      </c>
      <c r="K52" s="28">
        <f t="shared" si="73"/>
        <v>-658.92</v>
      </c>
      <c r="L52" s="28">
        <f t="shared" si="74"/>
        <v>597382.50999999989</v>
      </c>
      <c r="M52" s="28">
        <v>1779954.29</v>
      </c>
      <c r="N52" s="28">
        <f t="shared" si="75"/>
        <v>-775.17</v>
      </c>
      <c r="O52" s="28">
        <f t="shared" si="76"/>
        <v>1779179.12</v>
      </c>
      <c r="P52" s="28">
        <v>578718.27</v>
      </c>
      <c r="Q52" s="28">
        <v>600230.42000000004</v>
      </c>
      <c r="R52" s="28">
        <v>601005.6</v>
      </c>
      <c r="S52" s="28">
        <f t="shared" si="77"/>
        <v>-775.17</v>
      </c>
      <c r="T52" s="28">
        <f t="shared" si="85"/>
        <v>600230.42999999993</v>
      </c>
      <c r="U52" s="19">
        <f t="shared" si="78"/>
        <v>1790959.37</v>
      </c>
      <c r="V52" s="20">
        <f t="shared" si="79"/>
        <v>1791403.51</v>
      </c>
      <c r="W52" s="43">
        <f t="shared" si="80"/>
        <v>569823.05000000005</v>
      </c>
      <c r="X52" s="43">
        <f t="shared" si="80"/>
        <v>444.14000000001033</v>
      </c>
      <c r="Y52" s="43">
        <f>Y12+Y19+Y43</f>
        <v>570267.18999999994</v>
      </c>
      <c r="Z52" s="43">
        <f>Z19+Z43+Z12</f>
        <v>610568.16</v>
      </c>
      <c r="AA52" s="43">
        <f>AA19+AA43+AA12</f>
        <v>610568.16</v>
      </c>
      <c r="AB52" s="41">
        <f>AC52+AD52+AE52</f>
        <v>926809.18</v>
      </c>
      <c r="AC52" s="43">
        <f>AC19+AC43+AC12</f>
        <v>610568.16</v>
      </c>
      <c r="AD52" s="43">
        <f>AD19+AD43+AD12</f>
        <v>282806.88</v>
      </c>
      <c r="AE52" s="43">
        <f>AE19+AE43+AE12</f>
        <v>33434.14</v>
      </c>
      <c r="AF52" s="56"/>
      <c r="AG52" s="56"/>
      <c r="AH52" s="56"/>
      <c r="AI52" s="56"/>
      <c r="AJ52" s="56"/>
      <c r="AK52" s="55">
        <f t="shared" si="13"/>
        <v>6102246.129999999</v>
      </c>
      <c r="AL52" s="46">
        <f t="shared" si="0"/>
        <v>4.9929236540379771E-2</v>
      </c>
      <c r="AM52" s="46">
        <f t="shared" si="14"/>
        <v>282264.38573760184</v>
      </c>
      <c r="AN52" s="46">
        <f t="shared" si="15"/>
        <v>33174.977932551017</v>
      </c>
      <c r="AO52" s="42">
        <f t="shared" si="1"/>
        <v>3384033.4399999995</v>
      </c>
      <c r="AP52" s="42">
        <f t="shared" si="82"/>
        <v>316241.02</v>
      </c>
      <c r="AQ52" s="42">
        <f t="shared" si="83"/>
        <v>801.65632984715921</v>
      </c>
    </row>
    <row r="53" spans="1:43" s="18" customFormat="1" x14ac:dyDescent="0.2">
      <c r="A53" s="37" t="s">
        <v>9</v>
      </c>
      <c r="B53" s="43">
        <v>4016652.66</v>
      </c>
      <c r="C53" s="43">
        <f>C20</f>
        <v>3235856.0500000003</v>
      </c>
      <c r="D53" s="43">
        <f>B53+C53</f>
        <v>7252508.7100000009</v>
      </c>
      <c r="E53" s="28">
        <v>2008326.33</v>
      </c>
      <c r="F53" s="28">
        <f>F20</f>
        <v>0</v>
      </c>
      <c r="G53" s="28">
        <f t="shared" si="84"/>
        <v>2008326.33</v>
      </c>
      <c r="H53" s="28">
        <f t="shared" ref="H53" si="87">H20</f>
        <v>669442.11</v>
      </c>
      <c r="I53" s="28">
        <v>669442.11</v>
      </c>
      <c r="J53" s="28">
        <v>669442.11</v>
      </c>
      <c r="K53" s="28">
        <f>K20</f>
        <v>0</v>
      </c>
      <c r="L53" s="28">
        <f t="shared" si="74"/>
        <v>669442.11</v>
      </c>
      <c r="M53" s="28">
        <v>2008326.33</v>
      </c>
      <c r="N53" s="28">
        <f t="shared" si="75"/>
        <v>0</v>
      </c>
      <c r="O53" s="28">
        <f t="shared" si="76"/>
        <v>2008326.33</v>
      </c>
      <c r="P53" s="28">
        <v>669442.11</v>
      </c>
      <c r="Q53" s="28">
        <v>669442.11</v>
      </c>
      <c r="R53" s="28">
        <v>669442.11</v>
      </c>
      <c r="S53" s="28">
        <f>S20</f>
        <v>0</v>
      </c>
      <c r="T53" s="28">
        <f t="shared" si="85"/>
        <v>669442.11</v>
      </c>
      <c r="U53" s="19">
        <f t="shared" si="78"/>
        <v>2129565.19</v>
      </c>
      <c r="V53" s="20">
        <f t="shared" si="79"/>
        <v>2129068.2599999998</v>
      </c>
      <c r="W53" s="43">
        <f>W20</f>
        <v>669442.11</v>
      </c>
      <c r="X53" s="43">
        <f>X20</f>
        <v>-496.92999999993481</v>
      </c>
      <c r="Y53" s="43">
        <f>Y20</f>
        <v>668945.18000000005</v>
      </c>
      <c r="Z53" s="43">
        <f>Z20</f>
        <v>730061.54</v>
      </c>
      <c r="AA53" s="43">
        <f>AA20</f>
        <v>730061.54</v>
      </c>
      <c r="AB53" s="41">
        <f t="shared" si="81"/>
        <v>1106787.79</v>
      </c>
      <c r="AC53" s="43">
        <f>AC20</f>
        <v>730061.54</v>
      </c>
      <c r="AD53" s="43">
        <f>AD20</f>
        <v>339000.85</v>
      </c>
      <c r="AE53" s="43">
        <f>AE20</f>
        <v>37725.4</v>
      </c>
      <c r="AF53" s="56"/>
      <c r="AG53" s="56"/>
      <c r="AH53" s="56"/>
      <c r="AI53" s="56"/>
      <c r="AJ53" s="56"/>
      <c r="AK53" s="55">
        <f t="shared" si="13"/>
        <v>7252508.71</v>
      </c>
      <c r="AL53" s="46">
        <f t="shared" si="0"/>
        <v>5.9700812632768024E-2</v>
      </c>
      <c r="AM53" s="46">
        <f t="shared" si="14"/>
        <v>337505.92585559597</v>
      </c>
      <c r="AN53" s="46">
        <f t="shared" si="15"/>
        <v>39667.603169651375</v>
      </c>
      <c r="AO53" s="42">
        <f t="shared" si="1"/>
        <v>4016652.6599999997</v>
      </c>
      <c r="AP53" s="42">
        <f t="shared" si="82"/>
        <v>376726.25</v>
      </c>
      <c r="AQ53" s="42">
        <f t="shared" si="83"/>
        <v>-447.27902524734236</v>
      </c>
    </row>
    <row r="54" spans="1:43" s="18" customFormat="1" x14ac:dyDescent="0.2">
      <c r="A54" s="37" t="s">
        <v>13</v>
      </c>
      <c r="B54" s="43">
        <v>885133.66</v>
      </c>
      <c r="C54" s="43">
        <f>C44</f>
        <v>694939.5</v>
      </c>
      <c r="D54" s="43">
        <f t="shared" si="68"/>
        <v>1580073.1600000001</v>
      </c>
      <c r="E54" s="28">
        <v>373646.4</v>
      </c>
      <c r="F54" s="28">
        <f>F44</f>
        <v>0</v>
      </c>
      <c r="G54" s="28">
        <f t="shared" si="84"/>
        <v>373646.4</v>
      </c>
      <c r="H54" s="28">
        <f t="shared" ref="H54" si="88">H44</f>
        <v>124548.8</v>
      </c>
      <c r="I54" s="28">
        <v>124548.8</v>
      </c>
      <c r="J54" s="28">
        <v>124548.8</v>
      </c>
      <c r="K54" s="28">
        <f>K44</f>
        <v>0</v>
      </c>
      <c r="L54" s="28">
        <f t="shared" si="74"/>
        <v>124548.8</v>
      </c>
      <c r="M54" s="28">
        <v>511487.26</v>
      </c>
      <c r="N54" s="28">
        <f t="shared" si="75"/>
        <v>0</v>
      </c>
      <c r="O54" s="28">
        <f t="shared" si="76"/>
        <v>511487.26</v>
      </c>
      <c r="P54" s="28">
        <v>124548.8</v>
      </c>
      <c r="Q54" s="28">
        <v>193469.22999999998</v>
      </c>
      <c r="R54" s="28">
        <v>193469.22999999998</v>
      </c>
      <c r="S54" s="28">
        <f>S44</f>
        <v>0</v>
      </c>
      <c r="T54" s="28">
        <f t="shared" si="85"/>
        <v>193469.22999999998</v>
      </c>
      <c r="U54" s="19">
        <f t="shared" si="78"/>
        <v>456931.05</v>
      </c>
      <c r="V54" s="20">
        <f t="shared" si="79"/>
        <v>456928.5</v>
      </c>
      <c r="W54" s="43">
        <f>W44</f>
        <v>142764.04999999999</v>
      </c>
      <c r="X54" s="43">
        <f>X44</f>
        <v>-2.5499999999883585</v>
      </c>
      <c r="Y54" s="43">
        <f>Y44</f>
        <v>142761.5</v>
      </c>
      <c r="Z54" s="43">
        <f>Z44</f>
        <v>157083.5</v>
      </c>
      <c r="AA54" s="43">
        <f>AA44</f>
        <v>157083.5</v>
      </c>
      <c r="AB54" s="41">
        <f t="shared" si="81"/>
        <v>238011</v>
      </c>
      <c r="AC54" s="43">
        <f>AC44</f>
        <v>157083.5</v>
      </c>
      <c r="AD54" s="43">
        <f>AD44</f>
        <v>72672.5</v>
      </c>
      <c r="AE54" s="43">
        <f>AE44</f>
        <v>8255</v>
      </c>
      <c r="AF54" s="56"/>
      <c r="AG54" s="56"/>
      <c r="AH54" s="56"/>
      <c r="AI54" s="56"/>
      <c r="AJ54" s="56"/>
      <c r="AK54" s="55">
        <f t="shared" si="13"/>
        <v>1580073.16</v>
      </c>
      <c r="AL54" s="46">
        <f t="shared" si="0"/>
        <v>1.2845509710317593E-2</v>
      </c>
      <c r="AM54" s="46">
        <f t="shared" si="14"/>
        <v>72619.374120348133</v>
      </c>
      <c r="AN54" s="46">
        <f t="shared" si="15"/>
        <v>8535.0694442826443</v>
      </c>
      <c r="AO54" s="42">
        <f t="shared" si="1"/>
        <v>885133.65999999992</v>
      </c>
      <c r="AP54" s="42">
        <f t="shared" si="82"/>
        <v>80927.5</v>
      </c>
      <c r="AQ54" s="42">
        <f t="shared" si="83"/>
        <v>-226.94356463077747</v>
      </c>
    </row>
    <row r="55" spans="1:43" s="18" customFormat="1" ht="12" customHeight="1" x14ac:dyDescent="0.2">
      <c r="A55" s="37" t="s">
        <v>5</v>
      </c>
      <c r="B55" s="43">
        <f t="shared" ref="B55:G55" si="89">SUM(B49:B54)</f>
        <v>69058000</v>
      </c>
      <c r="C55" s="43">
        <f t="shared" si="89"/>
        <v>54553880.000000007</v>
      </c>
      <c r="D55" s="43">
        <f t="shared" si="89"/>
        <v>123611880</v>
      </c>
      <c r="E55" s="28">
        <f t="shared" si="89"/>
        <v>32791507.109999999</v>
      </c>
      <c r="F55" s="28">
        <f t="shared" si="89"/>
        <v>-1745.35</v>
      </c>
      <c r="G55" s="28">
        <f t="shared" si="89"/>
        <v>32789761.759999998</v>
      </c>
      <c r="H55" s="28">
        <f t="shared" ref="H55:U55" si="90">SUM(H49:H54)</f>
        <v>10453740.77</v>
      </c>
      <c r="I55" s="28">
        <f t="shared" si="90"/>
        <v>11118979.320000002</v>
      </c>
      <c r="J55" s="28">
        <f t="shared" si="90"/>
        <v>11218787.02</v>
      </c>
      <c r="K55" s="28">
        <f t="shared" si="90"/>
        <v>-1745.35</v>
      </c>
      <c r="L55" s="28">
        <f t="shared" si="90"/>
        <v>11217041.67</v>
      </c>
      <c r="M55" s="28">
        <f t="shared" si="90"/>
        <v>36266492.889999993</v>
      </c>
      <c r="N55" s="28">
        <f t="shared" si="90"/>
        <v>-336.46</v>
      </c>
      <c r="O55" s="28">
        <f t="shared" si="90"/>
        <v>36266156.429999992</v>
      </c>
      <c r="P55" s="28">
        <f t="shared" si="90"/>
        <v>11509483.489999998</v>
      </c>
      <c r="Q55" s="28">
        <f t="shared" si="90"/>
        <v>12377500.59</v>
      </c>
      <c r="R55" s="28">
        <f t="shared" si="90"/>
        <v>12379508.809999999</v>
      </c>
      <c r="S55" s="28">
        <f t="shared" si="90"/>
        <v>-336.46</v>
      </c>
      <c r="T55" s="28">
        <f t="shared" si="90"/>
        <v>12379172.35</v>
      </c>
      <c r="U55" s="28">
        <f t="shared" si="90"/>
        <v>36004214.109999992</v>
      </c>
      <c r="V55" s="28">
        <f>SUM(V49:V54)</f>
        <v>36009545.729999997</v>
      </c>
      <c r="W55" s="28">
        <f t="shared" ref="W55:AE55" si="91">SUM(W49:W54)</f>
        <v>11556177.989999998</v>
      </c>
      <c r="X55" s="28">
        <f t="shared" si="91"/>
        <v>5331.6200000000563</v>
      </c>
      <c r="Y55" s="28">
        <f t="shared" si="91"/>
        <v>11561509.609999999</v>
      </c>
      <c r="Z55" s="28">
        <f t="shared" si="91"/>
        <v>12219366.059999999</v>
      </c>
      <c r="AA55" s="28">
        <f t="shared" si="91"/>
        <v>12228670.059999999</v>
      </c>
      <c r="AB55" s="28">
        <f t="shared" si="91"/>
        <v>18546416.079999998</v>
      </c>
      <c r="AC55" s="28">
        <f t="shared" si="91"/>
        <v>12228670.059999999</v>
      </c>
      <c r="AD55" s="28">
        <f t="shared" si="91"/>
        <v>5653593.5300000003</v>
      </c>
      <c r="AE55" s="28">
        <f t="shared" si="91"/>
        <v>664152.49</v>
      </c>
      <c r="AF55" s="23"/>
      <c r="AG55" s="23"/>
      <c r="AH55" s="23"/>
      <c r="AI55" s="23"/>
      <c r="AJ55" s="23"/>
      <c r="AK55" s="55">
        <f t="shared" si="13"/>
        <v>123611880</v>
      </c>
      <c r="AL55" s="46">
        <f t="shared" si="0"/>
        <v>1</v>
      </c>
      <c r="AM55" s="46">
        <f t="shared" si="14"/>
        <v>5653288.6399999997</v>
      </c>
      <c r="AN55" s="46">
        <f t="shared" si="15"/>
        <v>664439.92000000004</v>
      </c>
      <c r="AO55" s="42">
        <f t="shared" si="1"/>
        <v>69055918.189999998</v>
      </c>
      <c r="AP55" s="42">
        <f t="shared" si="82"/>
        <v>6317746.0200000005</v>
      </c>
      <c r="AQ55" s="42">
        <f t="shared" si="83"/>
        <v>17.460000000777654</v>
      </c>
    </row>
    <row r="56" spans="1:43" s="18" customFormat="1" hidden="1" x14ac:dyDescent="0.2">
      <c r="A56" s="22"/>
      <c r="B56" s="23"/>
      <c r="C56" s="23"/>
      <c r="D56" s="23"/>
      <c r="E56" s="48"/>
      <c r="F56" s="48"/>
      <c r="G56" s="48"/>
      <c r="H56" s="48"/>
      <c r="I56" s="24"/>
      <c r="J56" s="42"/>
      <c r="K56" s="42"/>
      <c r="L56" s="42"/>
      <c r="M56" s="42"/>
      <c r="N56" s="42"/>
      <c r="O56" s="42"/>
      <c r="AD56" s="18">
        <v>5653288.6399999997</v>
      </c>
      <c r="AE56" s="18">
        <v>664439.92000000004</v>
      </c>
      <c r="AO56" s="42">
        <f>AO55-E65</f>
        <v>69055918.189999998</v>
      </c>
    </row>
    <row r="57" spans="1:43" s="58" customFormat="1" hidden="1" x14ac:dyDescent="0.2">
      <c r="B57" s="59"/>
      <c r="C57" s="60"/>
      <c r="D57" s="60"/>
      <c r="E57" s="61"/>
      <c r="F57" s="61"/>
      <c r="G57" s="61"/>
      <c r="H57" s="61"/>
      <c r="I57" s="61"/>
      <c r="O57" s="62"/>
      <c r="U57" s="62"/>
      <c r="V57" s="62"/>
      <c r="W57" s="62"/>
      <c r="Z57" s="62"/>
      <c r="AD57" s="62">
        <f>AD56-AD55</f>
        <v>-304.89000000059605</v>
      </c>
      <c r="AE57" s="62">
        <f>AE56-AE55</f>
        <v>287.43000000005122</v>
      </c>
      <c r="AF57" s="62"/>
      <c r="AG57" s="62"/>
      <c r="AH57" s="62"/>
      <c r="AI57" s="62"/>
      <c r="AJ57" s="62"/>
      <c r="AK57" s="62"/>
    </row>
    <row r="58" spans="1:43" s="5" customFormat="1" hidden="1" x14ac:dyDescent="0.2">
      <c r="A58" s="23"/>
      <c r="B58" s="23"/>
      <c r="C58" s="23"/>
      <c r="D58" s="23"/>
      <c r="E58" s="8"/>
      <c r="F58" s="8"/>
      <c r="G58" s="8"/>
      <c r="H58" s="8"/>
      <c r="I58" s="8"/>
      <c r="U58" s="4"/>
      <c r="V58" s="4"/>
      <c r="AD58" s="5">
        <v>5653588.6399999997</v>
      </c>
      <c r="AE58" s="5">
        <v>664139.92000000004</v>
      </c>
    </row>
    <row r="59" spans="1:43" s="5" customFormat="1" x14ac:dyDescent="0.2">
      <c r="A59" s="23"/>
      <c r="B59" s="23"/>
      <c r="C59" s="23"/>
      <c r="D59" s="23"/>
      <c r="E59" s="8"/>
      <c r="F59" s="8"/>
      <c r="G59" s="8"/>
      <c r="H59" s="8"/>
      <c r="I59" s="8"/>
      <c r="U59" s="4"/>
      <c r="V59" s="4"/>
      <c r="AF59" s="4"/>
    </row>
    <row r="60" spans="1:43" s="33" customFormat="1" x14ac:dyDescent="0.2">
      <c r="A60" s="30"/>
      <c r="B60" s="23"/>
      <c r="C60" s="23"/>
      <c r="D60" s="31"/>
      <c r="E60" s="8"/>
      <c r="F60" s="8"/>
      <c r="G60" s="8"/>
      <c r="H60" s="1"/>
      <c r="I60" s="2"/>
      <c r="U60" s="32"/>
      <c r="V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>
        <f>AK49-D49</f>
        <v>0</v>
      </c>
    </row>
    <row r="61" spans="1:43" s="33" customFormat="1" x14ac:dyDescent="0.2">
      <c r="A61" s="58"/>
      <c r="B61" s="23"/>
      <c r="C61" s="23"/>
      <c r="D61" s="59"/>
      <c r="E61" s="8"/>
      <c r="F61" s="8"/>
      <c r="G61" s="8"/>
      <c r="H61" s="1"/>
      <c r="I61" s="2"/>
      <c r="U61" s="32"/>
      <c r="V61" s="32"/>
      <c r="Z61" s="32"/>
      <c r="AK61" s="32">
        <f t="shared" ref="AK61:AK66" si="92">AK50-D50</f>
        <v>0</v>
      </c>
    </row>
    <row r="62" spans="1:43" s="33" customFormat="1" x14ac:dyDescent="0.2">
      <c r="A62" s="58"/>
      <c r="B62" s="23"/>
      <c r="C62" s="7" t="s">
        <v>55</v>
      </c>
      <c r="D62" s="7"/>
      <c r="E62" s="7"/>
      <c r="F62" s="7"/>
      <c r="G62" s="8"/>
      <c r="H62" s="8"/>
      <c r="I62" s="8"/>
      <c r="P62" s="23"/>
      <c r="Q62" s="7" t="s">
        <v>55</v>
      </c>
      <c r="R62" s="7"/>
      <c r="S62" s="7"/>
      <c r="T62" s="7"/>
      <c r="U62" s="8"/>
      <c r="Z62" s="23"/>
      <c r="AA62" s="7" t="s">
        <v>55</v>
      </c>
      <c r="AB62" s="7"/>
      <c r="AC62" s="7"/>
      <c r="AD62" s="7"/>
      <c r="AE62" s="8"/>
      <c r="AK62" s="32">
        <f t="shared" si="92"/>
        <v>0</v>
      </c>
    </row>
    <row r="63" spans="1:43" s="33" customFormat="1" x14ac:dyDescent="0.2">
      <c r="A63" s="58"/>
      <c r="B63" s="23"/>
      <c r="C63" s="92"/>
      <c r="D63" s="92"/>
      <c r="E63" s="92"/>
      <c r="F63" s="92"/>
      <c r="G63" s="8"/>
      <c r="H63" s="8"/>
      <c r="I63" s="8"/>
      <c r="P63" s="23"/>
      <c r="Q63" s="92"/>
      <c r="R63" s="92"/>
      <c r="S63" s="92"/>
      <c r="T63" s="92"/>
      <c r="U63" s="8"/>
      <c r="V63" s="32"/>
      <c r="Z63" s="23"/>
      <c r="AA63" s="92"/>
      <c r="AB63" s="92"/>
      <c r="AC63" s="92"/>
      <c r="AD63" s="92"/>
      <c r="AE63" s="8"/>
      <c r="AK63" s="32">
        <f t="shared" si="92"/>
        <v>0</v>
      </c>
    </row>
    <row r="64" spans="1:43" x14ac:dyDescent="0.2">
      <c r="B64" s="23"/>
      <c r="C64" s="93" t="s">
        <v>51</v>
      </c>
      <c r="D64" s="93"/>
      <c r="E64" s="93"/>
      <c r="F64" s="93"/>
      <c r="G64" s="8"/>
      <c r="H64" s="8"/>
      <c r="I64" s="8"/>
      <c r="J64" s="33"/>
      <c r="K64" s="33"/>
      <c r="L64" s="33"/>
      <c r="P64" s="23"/>
      <c r="Q64" s="93" t="s">
        <v>51</v>
      </c>
      <c r="R64" s="93"/>
      <c r="S64" s="93"/>
      <c r="T64" s="93"/>
      <c r="U64" s="8"/>
      <c r="V64" s="3"/>
      <c r="Z64" s="23"/>
      <c r="AA64" s="93" t="s">
        <v>51</v>
      </c>
      <c r="AB64" s="93"/>
      <c r="AC64" s="93"/>
      <c r="AD64" s="93"/>
      <c r="AE64" s="8"/>
      <c r="AK64" s="32">
        <f t="shared" si="92"/>
        <v>0</v>
      </c>
    </row>
    <row r="65" spans="2:37" x14ac:dyDescent="0.2">
      <c r="C65" s="93" t="s">
        <v>52</v>
      </c>
      <c r="D65" s="93"/>
      <c r="E65" s="93"/>
      <c r="F65" s="93"/>
      <c r="G65" s="8"/>
      <c r="H65" s="8"/>
      <c r="J65" s="33"/>
      <c r="K65" s="33"/>
      <c r="L65" s="33"/>
      <c r="P65" s="63"/>
      <c r="Q65" s="93" t="s">
        <v>52</v>
      </c>
      <c r="R65" s="93"/>
      <c r="S65" s="93"/>
      <c r="T65" s="93"/>
      <c r="U65" s="8"/>
      <c r="V65" s="3"/>
      <c r="Z65" s="63"/>
      <c r="AA65" s="93" t="s">
        <v>52</v>
      </c>
      <c r="AB65" s="93"/>
      <c r="AC65" s="93"/>
      <c r="AD65" s="93"/>
      <c r="AE65" s="8"/>
      <c r="AK65" s="32">
        <f t="shared" si="92"/>
        <v>0</v>
      </c>
    </row>
    <row r="66" spans="2:37" x14ac:dyDescent="0.2">
      <c r="B66" s="1"/>
      <c r="C66" s="93" t="s">
        <v>54</v>
      </c>
      <c r="D66" s="93"/>
      <c r="E66" s="93"/>
      <c r="F66" s="93"/>
      <c r="H66" s="1"/>
      <c r="I66" s="1"/>
      <c r="Q66" s="93" t="s">
        <v>54</v>
      </c>
      <c r="R66" s="93"/>
      <c r="S66" s="93"/>
      <c r="T66" s="93"/>
      <c r="U66" s="12"/>
      <c r="AA66" s="93" t="s">
        <v>54</v>
      </c>
      <c r="AB66" s="93"/>
      <c r="AC66" s="93"/>
      <c r="AD66" s="93"/>
      <c r="AE66" s="12"/>
      <c r="AK66" s="32">
        <f t="shared" si="92"/>
        <v>0</v>
      </c>
    </row>
    <row r="67" spans="2:37" x14ac:dyDescent="0.2">
      <c r="B67" s="1"/>
      <c r="C67" s="93" t="s">
        <v>53</v>
      </c>
      <c r="D67" s="93"/>
      <c r="E67" s="93"/>
      <c r="F67" s="93"/>
      <c r="H67" s="1"/>
      <c r="I67" s="1"/>
      <c r="Q67" s="93" t="s">
        <v>53</v>
      </c>
      <c r="R67" s="93"/>
      <c r="S67" s="93"/>
      <c r="T67" s="93"/>
      <c r="U67" s="12"/>
      <c r="AA67" s="93" t="s">
        <v>53</v>
      </c>
      <c r="AB67" s="93"/>
      <c r="AC67" s="93"/>
      <c r="AD67" s="93"/>
      <c r="AE67" s="12"/>
    </row>
    <row r="68" spans="2:37" x14ac:dyDescent="0.2">
      <c r="B68" s="1"/>
      <c r="C68" s="1"/>
      <c r="D68" s="60"/>
      <c r="H68" s="1"/>
      <c r="I68" s="1"/>
    </row>
    <row r="69" spans="2:37" x14ac:dyDescent="0.2">
      <c r="D69" s="60"/>
    </row>
    <row r="70" spans="2:37" x14ac:dyDescent="0.2">
      <c r="D70" s="60"/>
    </row>
    <row r="71" spans="2:37" x14ac:dyDescent="0.2">
      <c r="D71" s="60"/>
    </row>
    <row r="72" spans="2:37" x14ac:dyDescent="0.2">
      <c r="D72" s="60"/>
    </row>
    <row r="73" spans="2:37" x14ac:dyDescent="0.2">
      <c r="D73" s="60"/>
    </row>
    <row r="74" spans="2:37" x14ac:dyDescent="0.2">
      <c r="D74" s="60"/>
    </row>
    <row r="75" spans="2:37" x14ac:dyDescent="0.2">
      <c r="D75" s="60"/>
    </row>
    <row r="76" spans="2:37" x14ac:dyDescent="0.2">
      <c r="D76" s="60"/>
    </row>
    <row r="77" spans="2:37" x14ac:dyDescent="0.2">
      <c r="D77" s="60"/>
    </row>
    <row r="78" spans="2:37" x14ac:dyDescent="0.2">
      <c r="D78" s="60"/>
    </row>
    <row r="79" spans="2:37" x14ac:dyDescent="0.2">
      <c r="D79" s="60"/>
    </row>
    <row r="80" spans="2:37" x14ac:dyDescent="0.2">
      <c r="D80" s="60"/>
    </row>
    <row r="81" spans="4:4" s="1" customFormat="1" x14ac:dyDescent="0.2">
      <c r="D81" s="60"/>
    </row>
    <row r="82" spans="4:4" s="1" customFormat="1" x14ac:dyDescent="0.2">
      <c r="D82" s="60"/>
    </row>
    <row r="83" spans="4:4" s="1" customFormat="1" x14ac:dyDescent="0.2">
      <c r="D83" s="60"/>
    </row>
    <row r="84" spans="4:4" s="1" customFormat="1" x14ac:dyDescent="0.2">
      <c r="D84" s="60"/>
    </row>
    <row r="85" spans="4:4" s="1" customFormat="1" x14ac:dyDescent="0.2">
      <c r="D85" s="60"/>
    </row>
    <row r="86" spans="4:4" s="1" customFormat="1" x14ac:dyDescent="0.2">
      <c r="D86" s="60"/>
    </row>
    <row r="87" spans="4:4" s="1" customFormat="1" x14ac:dyDescent="0.2">
      <c r="D87" s="60"/>
    </row>
    <row r="88" spans="4:4" s="1" customFormat="1" x14ac:dyDescent="0.2">
      <c r="D88" s="60"/>
    </row>
    <row r="89" spans="4:4" s="1" customFormat="1" x14ac:dyDescent="0.2">
      <c r="D89" s="60"/>
    </row>
    <row r="90" spans="4:4" s="1" customFormat="1" x14ac:dyDescent="0.2">
      <c r="D90" s="60"/>
    </row>
    <row r="91" spans="4:4" s="1" customFormat="1" x14ac:dyDescent="0.2">
      <c r="D91" s="60"/>
    </row>
    <row r="92" spans="4:4" s="1" customFormat="1" x14ac:dyDescent="0.2">
      <c r="D92" s="60"/>
    </row>
    <row r="93" spans="4:4" s="1" customFormat="1" x14ac:dyDescent="0.2">
      <c r="D93" s="60"/>
    </row>
    <row r="94" spans="4:4" s="1" customFormat="1" x14ac:dyDescent="0.2">
      <c r="D94" s="60"/>
    </row>
    <row r="95" spans="4:4" s="1" customFormat="1" x14ac:dyDescent="0.2">
      <c r="D95" s="60"/>
    </row>
    <row r="96" spans="4:4" s="1" customFormat="1" x14ac:dyDescent="0.2">
      <c r="D96" s="60"/>
    </row>
    <row r="97" spans="4:4" s="1" customFormat="1" x14ac:dyDescent="0.2">
      <c r="D97" s="60"/>
    </row>
    <row r="98" spans="4:4" s="1" customFormat="1" x14ac:dyDescent="0.2">
      <c r="D98" s="60"/>
    </row>
    <row r="99" spans="4:4" s="1" customFormat="1" x14ac:dyDescent="0.2">
      <c r="D99" s="60"/>
    </row>
    <row r="100" spans="4:4" s="1" customFormat="1" x14ac:dyDescent="0.2">
      <c r="D100" s="60"/>
    </row>
    <row r="101" spans="4:4" s="1" customFormat="1" x14ac:dyDescent="0.2">
      <c r="D101" s="60"/>
    </row>
    <row r="102" spans="4:4" s="1" customFormat="1" x14ac:dyDescent="0.2">
      <c r="D102" s="60"/>
    </row>
    <row r="103" spans="4:4" s="1" customFormat="1" x14ac:dyDescent="0.2">
      <c r="D103" s="60"/>
    </row>
    <row r="104" spans="4:4" s="1" customFormat="1" x14ac:dyDescent="0.2">
      <c r="D104" s="60"/>
    </row>
    <row r="105" spans="4:4" s="1" customFormat="1" x14ac:dyDescent="0.2">
      <c r="D105" s="60"/>
    </row>
    <row r="106" spans="4:4" s="1" customFormat="1" x14ac:dyDescent="0.2">
      <c r="D106" s="60"/>
    </row>
    <row r="107" spans="4:4" s="1" customFormat="1" x14ac:dyDescent="0.2">
      <c r="D107" s="60"/>
    </row>
    <row r="108" spans="4:4" s="1" customFormat="1" x14ac:dyDescent="0.2">
      <c r="D108" s="60"/>
    </row>
    <row r="109" spans="4:4" s="1" customFormat="1" x14ac:dyDescent="0.2">
      <c r="D109" s="60"/>
    </row>
    <row r="110" spans="4:4" s="1" customFormat="1" x14ac:dyDescent="0.2">
      <c r="D110" s="60"/>
    </row>
    <row r="111" spans="4:4" s="1" customFormat="1" x14ac:dyDescent="0.2">
      <c r="D111" s="60"/>
    </row>
    <row r="112" spans="4:4" s="1" customFormat="1" x14ac:dyDescent="0.2">
      <c r="D112" s="60"/>
    </row>
    <row r="113" spans="4:4" s="1" customFormat="1" x14ac:dyDescent="0.2">
      <c r="D113" s="60"/>
    </row>
    <row r="114" spans="4:4" s="1" customFormat="1" x14ac:dyDescent="0.2">
      <c r="D114" s="60"/>
    </row>
    <row r="115" spans="4:4" s="1" customFormat="1" x14ac:dyDescent="0.2">
      <c r="D115" s="60"/>
    </row>
    <row r="116" spans="4:4" s="1" customFormat="1" x14ac:dyDescent="0.2">
      <c r="D116" s="60"/>
    </row>
    <row r="117" spans="4:4" s="1" customFormat="1" x14ac:dyDescent="0.2">
      <c r="D117" s="60"/>
    </row>
    <row r="118" spans="4:4" s="1" customFormat="1" x14ac:dyDescent="0.2">
      <c r="D118" s="60"/>
    </row>
    <row r="119" spans="4:4" s="1" customFormat="1" x14ac:dyDescent="0.2">
      <c r="D119" s="60"/>
    </row>
    <row r="120" spans="4:4" s="1" customFormat="1" x14ac:dyDescent="0.2">
      <c r="D120" s="60"/>
    </row>
    <row r="121" spans="4:4" s="1" customFormat="1" x14ac:dyDescent="0.2">
      <c r="D121" s="60"/>
    </row>
    <row r="122" spans="4:4" s="1" customFormat="1" x14ac:dyDescent="0.2">
      <c r="D122" s="60"/>
    </row>
    <row r="123" spans="4:4" s="1" customFormat="1" x14ac:dyDescent="0.2">
      <c r="D123" s="60"/>
    </row>
    <row r="124" spans="4:4" s="1" customFormat="1" x14ac:dyDescent="0.2">
      <c r="D124" s="60"/>
    </row>
    <row r="125" spans="4:4" s="1" customFormat="1" x14ac:dyDescent="0.2">
      <c r="D125" s="60"/>
    </row>
    <row r="126" spans="4:4" s="1" customFormat="1" x14ac:dyDescent="0.2">
      <c r="D126" s="60"/>
    </row>
    <row r="127" spans="4:4" s="1" customFormat="1" x14ac:dyDescent="0.2">
      <c r="D127" s="60"/>
    </row>
    <row r="128" spans="4:4" s="1" customFormat="1" x14ac:dyDescent="0.2">
      <c r="D128" s="60"/>
    </row>
    <row r="129" spans="4:4" s="1" customFormat="1" x14ac:dyDescent="0.2">
      <c r="D129" s="60"/>
    </row>
    <row r="130" spans="4:4" s="1" customFormat="1" x14ac:dyDescent="0.2">
      <c r="D130" s="60"/>
    </row>
    <row r="131" spans="4:4" s="1" customFormat="1" x14ac:dyDescent="0.2">
      <c r="D131" s="60"/>
    </row>
    <row r="132" spans="4:4" s="1" customFormat="1" x14ac:dyDescent="0.2">
      <c r="D132" s="60"/>
    </row>
    <row r="133" spans="4:4" s="1" customFormat="1" x14ac:dyDescent="0.2">
      <c r="D133" s="60"/>
    </row>
    <row r="134" spans="4:4" s="1" customFormat="1" x14ac:dyDescent="0.2">
      <c r="D134" s="60"/>
    </row>
    <row r="135" spans="4:4" s="1" customFormat="1" x14ac:dyDescent="0.2">
      <c r="D135" s="60"/>
    </row>
    <row r="136" spans="4:4" s="1" customFormat="1" x14ac:dyDescent="0.2">
      <c r="D136" s="60"/>
    </row>
    <row r="137" spans="4:4" s="1" customFormat="1" x14ac:dyDescent="0.2">
      <c r="D137" s="60"/>
    </row>
    <row r="138" spans="4:4" s="1" customFormat="1" x14ac:dyDescent="0.2">
      <c r="D138" s="60"/>
    </row>
    <row r="139" spans="4:4" s="1" customFormat="1" x14ac:dyDescent="0.2">
      <c r="D139" s="60"/>
    </row>
    <row r="140" spans="4:4" s="1" customFormat="1" x14ac:dyDescent="0.2">
      <c r="D140" s="60"/>
    </row>
    <row r="141" spans="4:4" s="1" customFormat="1" x14ac:dyDescent="0.2">
      <c r="D141" s="60"/>
    </row>
    <row r="142" spans="4:4" s="1" customFormat="1" x14ac:dyDescent="0.2">
      <c r="D142" s="60"/>
    </row>
    <row r="143" spans="4:4" s="1" customFormat="1" x14ac:dyDescent="0.2">
      <c r="D143" s="60"/>
    </row>
    <row r="144" spans="4:4" s="1" customFormat="1" x14ac:dyDescent="0.2">
      <c r="D144" s="60"/>
    </row>
    <row r="145" spans="4:4" s="1" customFormat="1" x14ac:dyDescent="0.2">
      <c r="D145" s="60"/>
    </row>
    <row r="146" spans="4:4" s="1" customFormat="1" x14ac:dyDescent="0.2">
      <c r="D146" s="60"/>
    </row>
    <row r="147" spans="4:4" s="1" customFormat="1" x14ac:dyDescent="0.2">
      <c r="D147" s="60"/>
    </row>
    <row r="148" spans="4:4" s="1" customFormat="1" x14ac:dyDescent="0.2">
      <c r="D148" s="60"/>
    </row>
    <row r="149" spans="4:4" s="1" customFormat="1" x14ac:dyDescent="0.2">
      <c r="D149" s="60"/>
    </row>
    <row r="150" spans="4:4" s="1" customFormat="1" x14ac:dyDescent="0.2">
      <c r="D150" s="60"/>
    </row>
    <row r="151" spans="4:4" s="1" customFormat="1" x14ac:dyDescent="0.2">
      <c r="D151" s="60"/>
    </row>
    <row r="152" spans="4:4" s="1" customFormat="1" x14ac:dyDescent="0.2">
      <c r="D152" s="60"/>
    </row>
    <row r="153" spans="4:4" s="1" customFormat="1" x14ac:dyDescent="0.2">
      <c r="D153" s="60"/>
    </row>
    <row r="154" spans="4:4" s="1" customFormat="1" x14ac:dyDescent="0.2">
      <c r="D154" s="60"/>
    </row>
    <row r="155" spans="4:4" s="1" customFormat="1" x14ac:dyDescent="0.2">
      <c r="D155" s="60"/>
    </row>
    <row r="156" spans="4:4" s="1" customFormat="1" x14ac:dyDescent="0.2">
      <c r="D156" s="60"/>
    </row>
    <row r="157" spans="4:4" s="1" customFormat="1" x14ac:dyDescent="0.2">
      <c r="D157" s="60"/>
    </row>
    <row r="158" spans="4:4" s="1" customFormat="1" x14ac:dyDescent="0.2">
      <c r="D158" s="60"/>
    </row>
    <row r="159" spans="4:4" s="1" customFormat="1" x14ac:dyDescent="0.2">
      <c r="D159" s="60"/>
    </row>
    <row r="160" spans="4:4" s="1" customFormat="1" x14ac:dyDescent="0.2">
      <c r="D160" s="60"/>
    </row>
    <row r="161" spans="4:4" s="1" customFormat="1" x14ac:dyDescent="0.2">
      <c r="D161" s="60"/>
    </row>
    <row r="162" spans="4:4" s="1" customFormat="1" x14ac:dyDescent="0.2">
      <c r="D162" s="60"/>
    </row>
    <row r="163" spans="4:4" s="1" customFormat="1" x14ac:dyDescent="0.2">
      <c r="D163" s="60"/>
    </row>
    <row r="164" spans="4:4" s="1" customFormat="1" x14ac:dyDescent="0.2">
      <c r="D164" s="60"/>
    </row>
    <row r="165" spans="4:4" s="1" customFormat="1" x14ac:dyDescent="0.2">
      <c r="D165" s="60"/>
    </row>
    <row r="166" spans="4:4" s="1" customFormat="1" x14ac:dyDescent="0.2">
      <c r="D166" s="60"/>
    </row>
    <row r="167" spans="4:4" s="1" customFormat="1" x14ac:dyDescent="0.2">
      <c r="D167" s="60"/>
    </row>
    <row r="168" spans="4:4" s="1" customFormat="1" x14ac:dyDescent="0.2">
      <c r="D168" s="60"/>
    </row>
    <row r="169" spans="4:4" s="1" customFormat="1" x14ac:dyDescent="0.2">
      <c r="D169" s="60"/>
    </row>
    <row r="170" spans="4:4" s="1" customFormat="1" x14ac:dyDescent="0.2">
      <c r="D170" s="60"/>
    </row>
    <row r="171" spans="4:4" s="1" customFormat="1" x14ac:dyDescent="0.2">
      <c r="D171" s="60"/>
    </row>
    <row r="172" spans="4:4" s="1" customFormat="1" x14ac:dyDescent="0.2">
      <c r="D172" s="60"/>
    </row>
    <row r="173" spans="4:4" s="1" customFormat="1" x14ac:dyDescent="0.2">
      <c r="D173" s="60"/>
    </row>
    <row r="174" spans="4:4" s="1" customFormat="1" x14ac:dyDescent="0.2">
      <c r="D174" s="60"/>
    </row>
    <row r="175" spans="4:4" s="1" customFormat="1" x14ac:dyDescent="0.2">
      <c r="D175" s="60"/>
    </row>
    <row r="176" spans="4:4" s="1" customFormat="1" x14ac:dyDescent="0.2">
      <c r="D176" s="60"/>
    </row>
    <row r="177" spans="4:4" s="1" customFormat="1" x14ac:dyDescent="0.2">
      <c r="D177" s="60"/>
    </row>
    <row r="178" spans="4:4" s="1" customFormat="1" x14ac:dyDescent="0.2">
      <c r="D178" s="60"/>
    </row>
    <row r="179" spans="4:4" s="1" customFormat="1" x14ac:dyDescent="0.2">
      <c r="D179" s="60"/>
    </row>
    <row r="180" spans="4:4" s="1" customFormat="1" x14ac:dyDescent="0.2">
      <c r="D180" s="60"/>
    </row>
    <row r="181" spans="4:4" s="1" customFormat="1" x14ac:dyDescent="0.2">
      <c r="D181" s="60"/>
    </row>
    <row r="182" spans="4:4" s="1" customFormat="1" x14ac:dyDescent="0.2">
      <c r="D182" s="60"/>
    </row>
    <row r="183" spans="4:4" s="1" customFormat="1" x14ac:dyDescent="0.2">
      <c r="D183" s="60"/>
    </row>
    <row r="184" spans="4:4" s="1" customFormat="1" x14ac:dyDescent="0.2">
      <c r="D184" s="60"/>
    </row>
    <row r="185" spans="4:4" s="1" customFormat="1" x14ac:dyDescent="0.2">
      <c r="D185" s="60"/>
    </row>
    <row r="186" spans="4:4" s="1" customFormat="1" x14ac:dyDescent="0.2">
      <c r="D186" s="60"/>
    </row>
    <row r="187" spans="4:4" s="1" customFormat="1" x14ac:dyDescent="0.2">
      <c r="D187" s="60"/>
    </row>
    <row r="188" spans="4:4" s="1" customFormat="1" x14ac:dyDescent="0.2">
      <c r="D188" s="60"/>
    </row>
    <row r="189" spans="4:4" s="1" customFormat="1" x14ac:dyDescent="0.2">
      <c r="D189" s="60"/>
    </row>
    <row r="190" spans="4:4" s="1" customFormat="1" x14ac:dyDescent="0.2">
      <c r="D190" s="60"/>
    </row>
    <row r="191" spans="4:4" s="1" customFormat="1" x14ac:dyDescent="0.2">
      <c r="D191" s="60"/>
    </row>
    <row r="192" spans="4:4" s="1" customFormat="1" x14ac:dyDescent="0.2">
      <c r="D192" s="60"/>
    </row>
    <row r="193" spans="4:4" s="1" customFormat="1" x14ac:dyDescent="0.2">
      <c r="D193" s="60"/>
    </row>
    <row r="194" spans="4:4" s="1" customFormat="1" x14ac:dyDescent="0.2">
      <c r="D194" s="60"/>
    </row>
    <row r="195" spans="4:4" s="1" customFormat="1" x14ac:dyDescent="0.2">
      <c r="D195" s="60"/>
    </row>
    <row r="196" spans="4:4" s="1" customFormat="1" x14ac:dyDescent="0.2">
      <c r="D196" s="60"/>
    </row>
    <row r="197" spans="4:4" s="1" customFormat="1" x14ac:dyDescent="0.2">
      <c r="D197" s="60"/>
    </row>
    <row r="198" spans="4:4" s="1" customFormat="1" x14ac:dyDescent="0.2">
      <c r="D198" s="60"/>
    </row>
    <row r="199" spans="4:4" s="1" customFormat="1" x14ac:dyDescent="0.2">
      <c r="D199" s="60"/>
    </row>
  </sheetData>
  <mergeCells count="15">
    <mergeCell ref="C66:F66"/>
    <mergeCell ref="C67:F67"/>
    <mergeCell ref="A5:I5"/>
    <mergeCell ref="C64:F64"/>
    <mergeCell ref="C65:F65"/>
    <mergeCell ref="AA64:AD64"/>
    <mergeCell ref="AA65:AD65"/>
    <mergeCell ref="AA66:AD66"/>
    <mergeCell ref="AA67:AD67"/>
    <mergeCell ref="J5:X5"/>
    <mergeCell ref="Y5:AE5"/>
    <mergeCell ref="Q64:T64"/>
    <mergeCell ref="Q65:T65"/>
    <mergeCell ref="Q66:T66"/>
    <mergeCell ref="Q67:T67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6" workbookViewId="0">
      <selection activeCell="A37" sqref="A37:G37"/>
    </sheetView>
  </sheetViews>
  <sheetFormatPr defaultRowHeight="18.75" x14ac:dyDescent="0.3"/>
  <cols>
    <col min="1" max="1" width="21.140625" style="65" customWidth="1"/>
    <col min="2" max="2" width="19" style="65" customWidth="1"/>
    <col min="3" max="3" width="20.7109375" style="65" customWidth="1"/>
    <col min="4" max="4" width="19.5703125" style="65" customWidth="1"/>
    <col min="5" max="5" width="21" style="65" customWidth="1"/>
    <col min="6" max="6" width="22.42578125" style="65" customWidth="1"/>
    <col min="7" max="7" width="20.7109375" style="65" customWidth="1"/>
    <col min="8" max="8" width="21.7109375" style="65" customWidth="1"/>
    <col min="9" max="9" width="18.28515625" style="66" customWidth="1"/>
    <col min="10" max="256" width="9.140625" style="66"/>
    <col min="257" max="257" width="20.85546875" style="66" customWidth="1"/>
    <col min="258" max="260" width="20.5703125" style="66" customWidth="1"/>
    <col min="261" max="263" width="16.85546875" style="66" customWidth="1"/>
    <col min="264" max="264" width="16.42578125" style="66" bestFit="1" customWidth="1"/>
    <col min="265" max="265" width="13.140625" style="66" bestFit="1" customWidth="1"/>
    <col min="266" max="512" width="9.140625" style="66"/>
    <col min="513" max="513" width="20.85546875" style="66" customWidth="1"/>
    <col min="514" max="516" width="20.5703125" style="66" customWidth="1"/>
    <col min="517" max="519" width="16.85546875" style="66" customWidth="1"/>
    <col min="520" max="520" width="16.42578125" style="66" bestFit="1" customWidth="1"/>
    <col min="521" max="521" width="13.140625" style="66" bestFit="1" customWidth="1"/>
    <col min="522" max="768" width="9.140625" style="66"/>
    <col min="769" max="769" width="20.85546875" style="66" customWidth="1"/>
    <col min="770" max="772" width="20.5703125" style="66" customWidth="1"/>
    <col min="773" max="775" width="16.85546875" style="66" customWidth="1"/>
    <col min="776" max="776" width="16.42578125" style="66" bestFit="1" customWidth="1"/>
    <col min="777" max="777" width="13.140625" style="66" bestFit="1" customWidth="1"/>
    <col min="778" max="1024" width="9.140625" style="66"/>
    <col min="1025" max="1025" width="20.85546875" style="66" customWidth="1"/>
    <col min="1026" max="1028" width="20.5703125" style="66" customWidth="1"/>
    <col min="1029" max="1031" width="16.85546875" style="66" customWidth="1"/>
    <col min="1032" max="1032" width="16.42578125" style="66" bestFit="1" customWidth="1"/>
    <col min="1033" max="1033" width="13.140625" style="66" bestFit="1" customWidth="1"/>
    <col min="1034" max="1280" width="9.140625" style="66"/>
    <col min="1281" max="1281" width="20.85546875" style="66" customWidth="1"/>
    <col min="1282" max="1284" width="20.5703125" style="66" customWidth="1"/>
    <col min="1285" max="1287" width="16.85546875" style="66" customWidth="1"/>
    <col min="1288" max="1288" width="16.42578125" style="66" bestFit="1" customWidth="1"/>
    <col min="1289" max="1289" width="13.140625" style="66" bestFit="1" customWidth="1"/>
    <col min="1290" max="1536" width="9.140625" style="66"/>
    <col min="1537" max="1537" width="20.85546875" style="66" customWidth="1"/>
    <col min="1538" max="1540" width="20.5703125" style="66" customWidth="1"/>
    <col min="1541" max="1543" width="16.85546875" style="66" customWidth="1"/>
    <col min="1544" max="1544" width="16.42578125" style="66" bestFit="1" customWidth="1"/>
    <col min="1545" max="1545" width="13.140625" style="66" bestFit="1" customWidth="1"/>
    <col min="1546" max="1792" width="9.140625" style="66"/>
    <col min="1793" max="1793" width="20.85546875" style="66" customWidth="1"/>
    <col min="1794" max="1796" width="20.5703125" style="66" customWidth="1"/>
    <col min="1797" max="1799" width="16.85546875" style="66" customWidth="1"/>
    <col min="1800" max="1800" width="16.42578125" style="66" bestFit="1" customWidth="1"/>
    <col min="1801" max="1801" width="13.140625" style="66" bestFit="1" customWidth="1"/>
    <col min="1802" max="2048" width="9.140625" style="66"/>
    <col min="2049" max="2049" width="20.85546875" style="66" customWidth="1"/>
    <col min="2050" max="2052" width="20.5703125" style="66" customWidth="1"/>
    <col min="2053" max="2055" width="16.85546875" style="66" customWidth="1"/>
    <col min="2056" max="2056" width="16.42578125" style="66" bestFit="1" customWidth="1"/>
    <col min="2057" max="2057" width="13.140625" style="66" bestFit="1" customWidth="1"/>
    <col min="2058" max="2304" width="9.140625" style="66"/>
    <col min="2305" max="2305" width="20.85546875" style="66" customWidth="1"/>
    <col min="2306" max="2308" width="20.5703125" style="66" customWidth="1"/>
    <col min="2309" max="2311" width="16.85546875" style="66" customWidth="1"/>
    <col min="2312" max="2312" width="16.42578125" style="66" bestFit="1" customWidth="1"/>
    <col min="2313" max="2313" width="13.140625" style="66" bestFit="1" customWidth="1"/>
    <col min="2314" max="2560" width="9.140625" style="66"/>
    <col min="2561" max="2561" width="20.85546875" style="66" customWidth="1"/>
    <col min="2562" max="2564" width="20.5703125" style="66" customWidth="1"/>
    <col min="2565" max="2567" width="16.85546875" style="66" customWidth="1"/>
    <col min="2568" max="2568" width="16.42578125" style="66" bestFit="1" customWidth="1"/>
    <col min="2569" max="2569" width="13.140625" style="66" bestFit="1" customWidth="1"/>
    <col min="2570" max="2816" width="9.140625" style="66"/>
    <col min="2817" max="2817" width="20.85546875" style="66" customWidth="1"/>
    <col min="2818" max="2820" width="20.5703125" style="66" customWidth="1"/>
    <col min="2821" max="2823" width="16.85546875" style="66" customWidth="1"/>
    <col min="2824" max="2824" width="16.42578125" style="66" bestFit="1" customWidth="1"/>
    <col min="2825" max="2825" width="13.140625" style="66" bestFit="1" customWidth="1"/>
    <col min="2826" max="3072" width="9.140625" style="66"/>
    <col min="3073" max="3073" width="20.85546875" style="66" customWidth="1"/>
    <col min="3074" max="3076" width="20.5703125" style="66" customWidth="1"/>
    <col min="3077" max="3079" width="16.85546875" style="66" customWidth="1"/>
    <col min="3080" max="3080" width="16.42578125" style="66" bestFit="1" customWidth="1"/>
    <col min="3081" max="3081" width="13.140625" style="66" bestFit="1" customWidth="1"/>
    <col min="3082" max="3328" width="9.140625" style="66"/>
    <col min="3329" max="3329" width="20.85546875" style="66" customWidth="1"/>
    <col min="3330" max="3332" width="20.5703125" style="66" customWidth="1"/>
    <col min="3333" max="3335" width="16.85546875" style="66" customWidth="1"/>
    <col min="3336" max="3336" width="16.42578125" style="66" bestFit="1" customWidth="1"/>
    <col min="3337" max="3337" width="13.140625" style="66" bestFit="1" customWidth="1"/>
    <col min="3338" max="3584" width="9.140625" style="66"/>
    <col min="3585" max="3585" width="20.85546875" style="66" customWidth="1"/>
    <col min="3586" max="3588" width="20.5703125" style="66" customWidth="1"/>
    <col min="3589" max="3591" width="16.85546875" style="66" customWidth="1"/>
    <col min="3592" max="3592" width="16.42578125" style="66" bestFit="1" customWidth="1"/>
    <col min="3593" max="3593" width="13.140625" style="66" bestFit="1" customWidth="1"/>
    <col min="3594" max="3840" width="9.140625" style="66"/>
    <col min="3841" max="3841" width="20.85546875" style="66" customWidth="1"/>
    <col min="3842" max="3844" width="20.5703125" style="66" customWidth="1"/>
    <col min="3845" max="3847" width="16.85546875" style="66" customWidth="1"/>
    <col min="3848" max="3848" width="16.42578125" style="66" bestFit="1" customWidth="1"/>
    <col min="3849" max="3849" width="13.140625" style="66" bestFit="1" customWidth="1"/>
    <col min="3850" max="4096" width="9.140625" style="66"/>
    <col min="4097" max="4097" width="20.85546875" style="66" customWidth="1"/>
    <col min="4098" max="4100" width="20.5703125" style="66" customWidth="1"/>
    <col min="4101" max="4103" width="16.85546875" style="66" customWidth="1"/>
    <col min="4104" max="4104" width="16.42578125" style="66" bestFit="1" customWidth="1"/>
    <col min="4105" max="4105" width="13.140625" style="66" bestFit="1" customWidth="1"/>
    <col min="4106" max="4352" width="9.140625" style="66"/>
    <col min="4353" max="4353" width="20.85546875" style="66" customWidth="1"/>
    <col min="4354" max="4356" width="20.5703125" style="66" customWidth="1"/>
    <col min="4357" max="4359" width="16.85546875" style="66" customWidth="1"/>
    <col min="4360" max="4360" width="16.42578125" style="66" bestFit="1" customWidth="1"/>
    <col min="4361" max="4361" width="13.140625" style="66" bestFit="1" customWidth="1"/>
    <col min="4362" max="4608" width="9.140625" style="66"/>
    <col min="4609" max="4609" width="20.85546875" style="66" customWidth="1"/>
    <col min="4610" max="4612" width="20.5703125" style="66" customWidth="1"/>
    <col min="4613" max="4615" width="16.85546875" style="66" customWidth="1"/>
    <col min="4616" max="4616" width="16.42578125" style="66" bestFit="1" customWidth="1"/>
    <col min="4617" max="4617" width="13.140625" style="66" bestFit="1" customWidth="1"/>
    <col min="4618" max="4864" width="9.140625" style="66"/>
    <col min="4865" max="4865" width="20.85546875" style="66" customWidth="1"/>
    <col min="4866" max="4868" width="20.5703125" style="66" customWidth="1"/>
    <col min="4869" max="4871" width="16.85546875" style="66" customWidth="1"/>
    <col min="4872" max="4872" width="16.42578125" style="66" bestFit="1" customWidth="1"/>
    <col min="4873" max="4873" width="13.140625" style="66" bestFit="1" customWidth="1"/>
    <col min="4874" max="5120" width="9.140625" style="66"/>
    <col min="5121" max="5121" width="20.85546875" style="66" customWidth="1"/>
    <col min="5122" max="5124" width="20.5703125" style="66" customWidth="1"/>
    <col min="5125" max="5127" width="16.85546875" style="66" customWidth="1"/>
    <col min="5128" max="5128" width="16.42578125" style="66" bestFit="1" customWidth="1"/>
    <col min="5129" max="5129" width="13.140625" style="66" bestFit="1" customWidth="1"/>
    <col min="5130" max="5376" width="9.140625" style="66"/>
    <col min="5377" max="5377" width="20.85546875" style="66" customWidth="1"/>
    <col min="5378" max="5380" width="20.5703125" style="66" customWidth="1"/>
    <col min="5381" max="5383" width="16.85546875" style="66" customWidth="1"/>
    <col min="5384" max="5384" width="16.42578125" style="66" bestFit="1" customWidth="1"/>
    <col min="5385" max="5385" width="13.140625" style="66" bestFit="1" customWidth="1"/>
    <col min="5386" max="5632" width="9.140625" style="66"/>
    <col min="5633" max="5633" width="20.85546875" style="66" customWidth="1"/>
    <col min="5634" max="5636" width="20.5703125" style="66" customWidth="1"/>
    <col min="5637" max="5639" width="16.85546875" style="66" customWidth="1"/>
    <col min="5640" max="5640" width="16.42578125" style="66" bestFit="1" customWidth="1"/>
    <col min="5641" max="5641" width="13.140625" style="66" bestFit="1" customWidth="1"/>
    <col min="5642" max="5888" width="9.140625" style="66"/>
    <col min="5889" max="5889" width="20.85546875" style="66" customWidth="1"/>
    <col min="5890" max="5892" width="20.5703125" style="66" customWidth="1"/>
    <col min="5893" max="5895" width="16.85546875" style="66" customWidth="1"/>
    <col min="5896" max="5896" width="16.42578125" style="66" bestFit="1" customWidth="1"/>
    <col min="5897" max="5897" width="13.140625" style="66" bestFit="1" customWidth="1"/>
    <col min="5898" max="6144" width="9.140625" style="66"/>
    <col min="6145" max="6145" width="20.85546875" style="66" customWidth="1"/>
    <col min="6146" max="6148" width="20.5703125" style="66" customWidth="1"/>
    <col min="6149" max="6151" width="16.85546875" style="66" customWidth="1"/>
    <col min="6152" max="6152" width="16.42578125" style="66" bestFit="1" customWidth="1"/>
    <col min="6153" max="6153" width="13.140625" style="66" bestFit="1" customWidth="1"/>
    <col min="6154" max="6400" width="9.140625" style="66"/>
    <col min="6401" max="6401" width="20.85546875" style="66" customWidth="1"/>
    <col min="6402" max="6404" width="20.5703125" style="66" customWidth="1"/>
    <col min="6405" max="6407" width="16.85546875" style="66" customWidth="1"/>
    <col min="6408" max="6408" width="16.42578125" style="66" bestFit="1" customWidth="1"/>
    <col min="6409" max="6409" width="13.140625" style="66" bestFit="1" customWidth="1"/>
    <col min="6410" max="6656" width="9.140625" style="66"/>
    <col min="6657" max="6657" width="20.85546875" style="66" customWidth="1"/>
    <col min="6658" max="6660" width="20.5703125" style="66" customWidth="1"/>
    <col min="6661" max="6663" width="16.85546875" style="66" customWidth="1"/>
    <col min="6664" max="6664" width="16.42578125" style="66" bestFit="1" customWidth="1"/>
    <col min="6665" max="6665" width="13.140625" style="66" bestFit="1" customWidth="1"/>
    <col min="6666" max="6912" width="9.140625" style="66"/>
    <col min="6913" max="6913" width="20.85546875" style="66" customWidth="1"/>
    <col min="6914" max="6916" width="20.5703125" style="66" customWidth="1"/>
    <col min="6917" max="6919" width="16.85546875" style="66" customWidth="1"/>
    <col min="6920" max="6920" width="16.42578125" style="66" bestFit="1" customWidth="1"/>
    <col min="6921" max="6921" width="13.140625" style="66" bestFit="1" customWidth="1"/>
    <col min="6922" max="7168" width="9.140625" style="66"/>
    <col min="7169" max="7169" width="20.85546875" style="66" customWidth="1"/>
    <col min="7170" max="7172" width="20.5703125" style="66" customWidth="1"/>
    <col min="7173" max="7175" width="16.85546875" style="66" customWidth="1"/>
    <col min="7176" max="7176" width="16.42578125" style="66" bestFit="1" customWidth="1"/>
    <col min="7177" max="7177" width="13.140625" style="66" bestFit="1" customWidth="1"/>
    <col min="7178" max="7424" width="9.140625" style="66"/>
    <col min="7425" max="7425" width="20.85546875" style="66" customWidth="1"/>
    <col min="7426" max="7428" width="20.5703125" style="66" customWidth="1"/>
    <col min="7429" max="7431" width="16.85546875" style="66" customWidth="1"/>
    <col min="7432" max="7432" width="16.42578125" style="66" bestFit="1" customWidth="1"/>
    <col min="7433" max="7433" width="13.140625" style="66" bestFit="1" customWidth="1"/>
    <col min="7434" max="7680" width="9.140625" style="66"/>
    <col min="7681" max="7681" width="20.85546875" style="66" customWidth="1"/>
    <col min="7682" max="7684" width="20.5703125" style="66" customWidth="1"/>
    <col min="7685" max="7687" width="16.85546875" style="66" customWidth="1"/>
    <col min="7688" max="7688" width="16.42578125" style="66" bestFit="1" customWidth="1"/>
    <col min="7689" max="7689" width="13.140625" style="66" bestFit="1" customWidth="1"/>
    <col min="7690" max="7936" width="9.140625" style="66"/>
    <col min="7937" max="7937" width="20.85546875" style="66" customWidth="1"/>
    <col min="7938" max="7940" width="20.5703125" style="66" customWidth="1"/>
    <col min="7941" max="7943" width="16.85546875" style="66" customWidth="1"/>
    <col min="7944" max="7944" width="16.42578125" style="66" bestFit="1" customWidth="1"/>
    <col min="7945" max="7945" width="13.140625" style="66" bestFit="1" customWidth="1"/>
    <col min="7946" max="8192" width="9.140625" style="66"/>
    <col min="8193" max="8193" width="20.85546875" style="66" customWidth="1"/>
    <col min="8194" max="8196" width="20.5703125" style="66" customWidth="1"/>
    <col min="8197" max="8199" width="16.85546875" style="66" customWidth="1"/>
    <col min="8200" max="8200" width="16.42578125" style="66" bestFit="1" customWidth="1"/>
    <col min="8201" max="8201" width="13.140625" style="66" bestFit="1" customWidth="1"/>
    <col min="8202" max="8448" width="9.140625" style="66"/>
    <col min="8449" max="8449" width="20.85546875" style="66" customWidth="1"/>
    <col min="8450" max="8452" width="20.5703125" style="66" customWidth="1"/>
    <col min="8453" max="8455" width="16.85546875" style="66" customWidth="1"/>
    <col min="8456" max="8456" width="16.42578125" style="66" bestFit="1" customWidth="1"/>
    <col min="8457" max="8457" width="13.140625" style="66" bestFit="1" customWidth="1"/>
    <col min="8458" max="8704" width="9.140625" style="66"/>
    <col min="8705" max="8705" width="20.85546875" style="66" customWidth="1"/>
    <col min="8706" max="8708" width="20.5703125" style="66" customWidth="1"/>
    <col min="8709" max="8711" width="16.85546875" style="66" customWidth="1"/>
    <col min="8712" max="8712" width="16.42578125" style="66" bestFit="1" customWidth="1"/>
    <col min="8713" max="8713" width="13.140625" style="66" bestFit="1" customWidth="1"/>
    <col min="8714" max="8960" width="9.140625" style="66"/>
    <col min="8961" max="8961" width="20.85546875" style="66" customWidth="1"/>
    <col min="8962" max="8964" width="20.5703125" style="66" customWidth="1"/>
    <col min="8965" max="8967" width="16.85546875" style="66" customWidth="1"/>
    <col min="8968" max="8968" width="16.42578125" style="66" bestFit="1" customWidth="1"/>
    <col min="8969" max="8969" width="13.140625" style="66" bestFit="1" customWidth="1"/>
    <col min="8970" max="9216" width="9.140625" style="66"/>
    <col min="9217" max="9217" width="20.85546875" style="66" customWidth="1"/>
    <col min="9218" max="9220" width="20.5703125" style="66" customWidth="1"/>
    <col min="9221" max="9223" width="16.85546875" style="66" customWidth="1"/>
    <col min="9224" max="9224" width="16.42578125" style="66" bestFit="1" customWidth="1"/>
    <col min="9225" max="9225" width="13.140625" style="66" bestFit="1" customWidth="1"/>
    <col min="9226" max="9472" width="9.140625" style="66"/>
    <col min="9473" max="9473" width="20.85546875" style="66" customWidth="1"/>
    <col min="9474" max="9476" width="20.5703125" style="66" customWidth="1"/>
    <col min="9477" max="9479" width="16.85546875" style="66" customWidth="1"/>
    <col min="9480" max="9480" width="16.42578125" style="66" bestFit="1" customWidth="1"/>
    <col min="9481" max="9481" width="13.140625" style="66" bestFit="1" customWidth="1"/>
    <col min="9482" max="9728" width="9.140625" style="66"/>
    <col min="9729" max="9729" width="20.85546875" style="66" customWidth="1"/>
    <col min="9730" max="9732" width="20.5703125" style="66" customWidth="1"/>
    <col min="9733" max="9735" width="16.85546875" style="66" customWidth="1"/>
    <col min="9736" max="9736" width="16.42578125" style="66" bestFit="1" customWidth="1"/>
    <col min="9737" max="9737" width="13.140625" style="66" bestFit="1" customWidth="1"/>
    <col min="9738" max="9984" width="9.140625" style="66"/>
    <col min="9985" max="9985" width="20.85546875" style="66" customWidth="1"/>
    <col min="9986" max="9988" width="20.5703125" style="66" customWidth="1"/>
    <col min="9989" max="9991" width="16.85546875" style="66" customWidth="1"/>
    <col min="9992" max="9992" width="16.42578125" style="66" bestFit="1" customWidth="1"/>
    <col min="9993" max="9993" width="13.140625" style="66" bestFit="1" customWidth="1"/>
    <col min="9994" max="10240" width="9.140625" style="66"/>
    <col min="10241" max="10241" width="20.85546875" style="66" customWidth="1"/>
    <col min="10242" max="10244" width="20.5703125" style="66" customWidth="1"/>
    <col min="10245" max="10247" width="16.85546875" style="66" customWidth="1"/>
    <col min="10248" max="10248" width="16.42578125" style="66" bestFit="1" customWidth="1"/>
    <col min="10249" max="10249" width="13.140625" style="66" bestFit="1" customWidth="1"/>
    <col min="10250" max="10496" width="9.140625" style="66"/>
    <col min="10497" max="10497" width="20.85546875" style="66" customWidth="1"/>
    <col min="10498" max="10500" width="20.5703125" style="66" customWidth="1"/>
    <col min="10501" max="10503" width="16.85546875" style="66" customWidth="1"/>
    <col min="10504" max="10504" width="16.42578125" style="66" bestFit="1" customWidth="1"/>
    <col min="10505" max="10505" width="13.140625" style="66" bestFit="1" customWidth="1"/>
    <col min="10506" max="10752" width="9.140625" style="66"/>
    <col min="10753" max="10753" width="20.85546875" style="66" customWidth="1"/>
    <col min="10754" max="10756" width="20.5703125" style="66" customWidth="1"/>
    <col min="10757" max="10759" width="16.85546875" style="66" customWidth="1"/>
    <col min="10760" max="10760" width="16.42578125" style="66" bestFit="1" customWidth="1"/>
    <col min="10761" max="10761" width="13.140625" style="66" bestFit="1" customWidth="1"/>
    <col min="10762" max="11008" width="9.140625" style="66"/>
    <col min="11009" max="11009" width="20.85546875" style="66" customWidth="1"/>
    <col min="11010" max="11012" width="20.5703125" style="66" customWidth="1"/>
    <col min="11013" max="11015" width="16.85546875" style="66" customWidth="1"/>
    <col min="11016" max="11016" width="16.42578125" style="66" bestFit="1" customWidth="1"/>
    <col min="11017" max="11017" width="13.140625" style="66" bestFit="1" customWidth="1"/>
    <col min="11018" max="11264" width="9.140625" style="66"/>
    <col min="11265" max="11265" width="20.85546875" style="66" customWidth="1"/>
    <col min="11266" max="11268" width="20.5703125" style="66" customWidth="1"/>
    <col min="11269" max="11271" width="16.85546875" style="66" customWidth="1"/>
    <col min="11272" max="11272" width="16.42578125" style="66" bestFit="1" customWidth="1"/>
    <col min="11273" max="11273" width="13.140625" style="66" bestFit="1" customWidth="1"/>
    <col min="11274" max="11520" width="9.140625" style="66"/>
    <col min="11521" max="11521" width="20.85546875" style="66" customWidth="1"/>
    <col min="11522" max="11524" width="20.5703125" style="66" customWidth="1"/>
    <col min="11525" max="11527" width="16.85546875" style="66" customWidth="1"/>
    <col min="11528" max="11528" width="16.42578125" style="66" bestFit="1" customWidth="1"/>
    <col min="11529" max="11529" width="13.140625" style="66" bestFit="1" customWidth="1"/>
    <col min="11530" max="11776" width="9.140625" style="66"/>
    <col min="11777" max="11777" width="20.85546875" style="66" customWidth="1"/>
    <col min="11778" max="11780" width="20.5703125" style="66" customWidth="1"/>
    <col min="11781" max="11783" width="16.85546875" style="66" customWidth="1"/>
    <col min="11784" max="11784" width="16.42578125" style="66" bestFit="1" customWidth="1"/>
    <col min="11785" max="11785" width="13.140625" style="66" bestFit="1" customWidth="1"/>
    <col min="11786" max="12032" width="9.140625" style="66"/>
    <col min="12033" max="12033" width="20.85546875" style="66" customWidth="1"/>
    <col min="12034" max="12036" width="20.5703125" style="66" customWidth="1"/>
    <col min="12037" max="12039" width="16.85546875" style="66" customWidth="1"/>
    <col min="12040" max="12040" width="16.42578125" style="66" bestFit="1" customWidth="1"/>
    <col min="12041" max="12041" width="13.140625" style="66" bestFit="1" customWidth="1"/>
    <col min="12042" max="12288" width="9.140625" style="66"/>
    <col min="12289" max="12289" width="20.85546875" style="66" customWidth="1"/>
    <col min="12290" max="12292" width="20.5703125" style="66" customWidth="1"/>
    <col min="12293" max="12295" width="16.85546875" style="66" customWidth="1"/>
    <col min="12296" max="12296" width="16.42578125" style="66" bestFit="1" customWidth="1"/>
    <col min="12297" max="12297" width="13.140625" style="66" bestFit="1" customWidth="1"/>
    <col min="12298" max="12544" width="9.140625" style="66"/>
    <col min="12545" max="12545" width="20.85546875" style="66" customWidth="1"/>
    <col min="12546" max="12548" width="20.5703125" style="66" customWidth="1"/>
    <col min="12549" max="12551" width="16.85546875" style="66" customWidth="1"/>
    <col min="12552" max="12552" width="16.42578125" style="66" bestFit="1" customWidth="1"/>
    <col min="12553" max="12553" width="13.140625" style="66" bestFit="1" customWidth="1"/>
    <col min="12554" max="12800" width="9.140625" style="66"/>
    <col min="12801" max="12801" width="20.85546875" style="66" customWidth="1"/>
    <col min="12802" max="12804" width="20.5703125" style="66" customWidth="1"/>
    <col min="12805" max="12807" width="16.85546875" style="66" customWidth="1"/>
    <col min="12808" max="12808" width="16.42578125" style="66" bestFit="1" customWidth="1"/>
    <col min="12809" max="12809" width="13.140625" style="66" bestFit="1" customWidth="1"/>
    <col min="12810" max="13056" width="9.140625" style="66"/>
    <col min="13057" max="13057" width="20.85546875" style="66" customWidth="1"/>
    <col min="13058" max="13060" width="20.5703125" style="66" customWidth="1"/>
    <col min="13061" max="13063" width="16.85546875" style="66" customWidth="1"/>
    <col min="13064" max="13064" width="16.42578125" style="66" bestFit="1" customWidth="1"/>
    <col min="13065" max="13065" width="13.140625" style="66" bestFit="1" customWidth="1"/>
    <col min="13066" max="13312" width="9.140625" style="66"/>
    <col min="13313" max="13313" width="20.85546875" style="66" customWidth="1"/>
    <col min="13314" max="13316" width="20.5703125" style="66" customWidth="1"/>
    <col min="13317" max="13319" width="16.85546875" style="66" customWidth="1"/>
    <col min="13320" max="13320" width="16.42578125" style="66" bestFit="1" customWidth="1"/>
    <col min="13321" max="13321" width="13.140625" style="66" bestFit="1" customWidth="1"/>
    <col min="13322" max="13568" width="9.140625" style="66"/>
    <col min="13569" max="13569" width="20.85546875" style="66" customWidth="1"/>
    <col min="13570" max="13572" width="20.5703125" style="66" customWidth="1"/>
    <col min="13573" max="13575" width="16.85546875" style="66" customWidth="1"/>
    <col min="13576" max="13576" width="16.42578125" style="66" bestFit="1" customWidth="1"/>
    <col min="13577" max="13577" width="13.140625" style="66" bestFit="1" customWidth="1"/>
    <col min="13578" max="13824" width="9.140625" style="66"/>
    <col min="13825" max="13825" width="20.85546875" style="66" customWidth="1"/>
    <col min="13826" max="13828" width="20.5703125" style="66" customWidth="1"/>
    <col min="13829" max="13831" width="16.85546875" style="66" customWidth="1"/>
    <col min="13832" max="13832" width="16.42578125" style="66" bestFit="1" customWidth="1"/>
    <col min="13833" max="13833" width="13.140625" style="66" bestFit="1" customWidth="1"/>
    <col min="13834" max="14080" width="9.140625" style="66"/>
    <col min="14081" max="14081" width="20.85546875" style="66" customWidth="1"/>
    <col min="14082" max="14084" width="20.5703125" style="66" customWidth="1"/>
    <col min="14085" max="14087" width="16.85546875" style="66" customWidth="1"/>
    <col min="14088" max="14088" width="16.42578125" style="66" bestFit="1" customWidth="1"/>
    <col min="14089" max="14089" width="13.140625" style="66" bestFit="1" customWidth="1"/>
    <col min="14090" max="14336" width="9.140625" style="66"/>
    <col min="14337" max="14337" width="20.85546875" style="66" customWidth="1"/>
    <col min="14338" max="14340" width="20.5703125" style="66" customWidth="1"/>
    <col min="14341" max="14343" width="16.85546875" style="66" customWidth="1"/>
    <col min="14344" max="14344" width="16.42578125" style="66" bestFit="1" customWidth="1"/>
    <col min="14345" max="14345" width="13.140625" style="66" bestFit="1" customWidth="1"/>
    <col min="14346" max="14592" width="9.140625" style="66"/>
    <col min="14593" max="14593" width="20.85546875" style="66" customWidth="1"/>
    <col min="14594" max="14596" width="20.5703125" style="66" customWidth="1"/>
    <col min="14597" max="14599" width="16.85546875" style="66" customWidth="1"/>
    <col min="14600" max="14600" width="16.42578125" style="66" bestFit="1" customWidth="1"/>
    <col min="14601" max="14601" width="13.140625" style="66" bestFit="1" customWidth="1"/>
    <col min="14602" max="14848" width="9.140625" style="66"/>
    <col min="14849" max="14849" width="20.85546875" style="66" customWidth="1"/>
    <col min="14850" max="14852" width="20.5703125" style="66" customWidth="1"/>
    <col min="14853" max="14855" width="16.85546875" style="66" customWidth="1"/>
    <col min="14856" max="14856" width="16.42578125" style="66" bestFit="1" customWidth="1"/>
    <col min="14857" max="14857" width="13.140625" style="66" bestFit="1" customWidth="1"/>
    <col min="14858" max="15104" width="9.140625" style="66"/>
    <col min="15105" max="15105" width="20.85546875" style="66" customWidth="1"/>
    <col min="15106" max="15108" width="20.5703125" style="66" customWidth="1"/>
    <col min="15109" max="15111" width="16.85546875" style="66" customWidth="1"/>
    <col min="15112" max="15112" width="16.42578125" style="66" bestFit="1" customWidth="1"/>
    <col min="15113" max="15113" width="13.140625" style="66" bestFit="1" customWidth="1"/>
    <col min="15114" max="15360" width="9.140625" style="66"/>
    <col min="15361" max="15361" width="20.85546875" style="66" customWidth="1"/>
    <col min="15362" max="15364" width="20.5703125" style="66" customWidth="1"/>
    <col min="15365" max="15367" width="16.85546875" style="66" customWidth="1"/>
    <col min="15368" max="15368" width="16.42578125" style="66" bestFit="1" customWidth="1"/>
    <col min="15369" max="15369" width="13.140625" style="66" bestFit="1" customWidth="1"/>
    <col min="15370" max="15616" width="9.140625" style="66"/>
    <col min="15617" max="15617" width="20.85546875" style="66" customWidth="1"/>
    <col min="15618" max="15620" width="20.5703125" style="66" customWidth="1"/>
    <col min="15621" max="15623" width="16.85546875" style="66" customWidth="1"/>
    <col min="15624" max="15624" width="16.42578125" style="66" bestFit="1" customWidth="1"/>
    <col min="15625" max="15625" width="13.140625" style="66" bestFit="1" customWidth="1"/>
    <col min="15626" max="15872" width="9.140625" style="66"/>
    <col min="15873" max="15873" width="20.85546875" style="66" customWidth="1"/>
    <col min="15874" max="15876" width="20.5703125" style="66" customWidth="1"/>
    <col min="15877" max="15879" width="16.85546875" style="66" customWidth="1"/>
    <col min="15880" max="15880" width="16.42578125" style="66" bestFit="1" customWidth="1"/>
    <col min="15881" max="15881" width="13.140625" style="66" bestFit="1" customWidth="1"/>
    <col min="15882" max="16128" width="9.140625" style="66"/>
    <col min="16129" max="16129" width="20.85546875" style="66" customWidth="1"/>
    <col min="16130" max="16132" width="20.5703125" style="66" customWidth="1"/>
    <col min="16133" max="16135" width="16.85546875" style="66" customWidth="1"/>
    <col min="16136" max="16136" width="16.42578125" style="66" bestFit="1" customWidth="1"/>
    <col min="16137" max="16137" width="13.140625" style="66" bestFit="1" customWidth="1"/>
    <col min="16138" max="16384" width="9.140625" style="66"/>
  </cols>
  <sheetData>
    <row r="1" spans="1:9" x14ac:dyDescent="0.3">
      <c r="A1" t="s">
        <v>58</v>
      </c>
      <c r="B1"/>
      <c r="C1"/>
      <c r="D1"/>
    </row>
    <row r="2" spans="1:9" s="68" customFormat="1" x14ac:dyDescent="0.3">
      <c r="A2"/>
      <c r="B2"/>
      <c r="C2"/>
      <c r="D2"/>
      <c r="E2" s="67"/>
      <c r="F2" s="67"/>
      <c r="G2" s="67"/>
      <c r="H2" s="67"/>
    </row>
    <row r="3" spans="1:9" s="68" customFormat="1" x14ac:dyDescent="0.3">
      <c r="A3" s="1"/>
      <c r="B3" s="1"/>
      <c r="C3" s="1"/>
      <c r="D3" s="1"/>
      <c r="E3" s="67"/>
      <c r="F3" s="67"/>
      <c r="G3" s="67"/>
      <c r="H3" s="67"/>
    </row>
    <row r="4" spans="1:9" s="68" customFormat="1" x14ac:dyDescent="0.3">
      <c r="A4" s="69"/>
      <c r="B4" s="69"/>
      <c r="C4" s="69"/>
      <c r="D4" s="69"/>
      <c r="E4" s="67"/>
      <c r="F4" s="67"/>
      <c r="G4" s="67"/>
      <c r="H4" s="67"/>
    </row>
    <row r="5" spans="1:9" s="68" customFormat="1" x14ac:dyDescent="0.3">
      <c r="A5" s="97" t="s">
        <v>59</v>
      </c>
      <c r="B5" s="97"/>
      <c r="C5" s="97"/>
      <c r="D5" s="97"/>
      <c r="E5" s="97"/>
      <c r="F5" s="97"/>
      <c r="G5" s="97"/>
      <c r="H5" s="70"/>
    </row>
    <row r="6" spans="1:9" s="72" customFormat="1" x14ac:dyDescent="0.3">
      <c r="A6" s="98" t="s">
        <v>60</v>
      </c>
      <c r="B6" s="98"/>
      <c r="C6" s="98"/>
      <c r="D6" s="98"/>
      <c r="E6" s="98"/>
      <c r="F6" s="98"/>
      <c r="G6" s="98"/>
      <c r="H6" s="71"/>
    </row>
    <row r="7" spans="1:9" x14ac:dyDescent="0.3">
      <c r="A7" s="98"/>
      <c r="B7" s="98"/>
      <c r="C7" s="98"/>
      <c r="D7" s="98"/>
      <c r="E7" s="98"/>
      <c r="F7" s="98"/>
      <c r="G7" s="98"/>
      <c r="H7" s="71"/>
    </row>
    <row r="8" spans="1:9" x14ac:dyDescent="0.3">
      <c r="A8" s="71"/>
      <c r="B8" s="71"/>
      <c r="C8" s="71"/>
      <c r="D8" s="71"/>
      <c r="E8" s="71"/>
      <c r="F8" s="71"/>
      <c r="G8" s="71"/>
      <c r="H8" s="71"/>
    </row>
    <row r="9" spans="1:9" x14ac:dyDescent="0.3">
      <c r="A9" s="71"/>
      <c r="B9" s="71"/>
      <c r="C9" s="71"/>
      <c r="D9" s="71"/>
      <c r="E9" s="71"/>
      <c r="F9" s="71"/>
      <c r="G9" s="71"/>
      <c r="H9" s="71"/>
    </row>
    <row r="10" spans="1:9" x14ac:dyDescent="0.3">
      <c r="A10" s="71"/>
      <c r="B10" s="71"/>
      <c r="C10" s="71"/>
      <c r="D10" s="71"/>
      <c r="E10" s="71"/>
      <c r="F10" s="71"/>
      <c r="G10" s="71"/>
      <c r="H10" s="71"/>
    </row>
    <row r="11" spans="1:9" s="76" customFormat="1" ht="110.25" x14ac:dyDescent="0.25">
      <c r="A11" s="73" t="s">
        <v>61</v>
      </c>
      <c r="B11" s="74" t="s">
        <v>62</v>
      </c>
      <c r="C11" s="74" t="s">
        <v>63</v>
      </c>
      <c r="D11" s="75" t="s">
        <v>64</v>
      </c>
      <c r="E11" s="73" t="s">
        <v>65</v>
      </c>
      <c r="F11" s="73" t="s">
        <v>66</v>
      </c>
      <c r="G11" s="73" t="s">
        <v>67</v>
      </c>
      <c r="H11" s="73" t="s">
        <v>68</v>
      </c>
    </row>
    <row r="12" spans="1:9" s="78" customFormat="1" ht="15.75" x14ac:dyDescent="0.25">
      <c r="A12" s="77">
        <v>1</v>
      </c>
      <c r="B12" s="77">
        <v>2</v>
      </c>
      <c r="C12" s="77">
        <v>3</v>
      </c>
      <c r="D12" s="77">
        <v>4</v>
      </c>
      <c r="E12" s="77">
        <v>5</v>
      </c>
      <c r="F12" s="77">
        <v>6</v>
      </c>
      <c r="G12" s="77" t="s">
        <v>69</v>
      </c>
      <c r="H12" s="77" t="s">
        <v>70</v>
      </c>
    </row>
    <row r="13" spans="1:9" x14ac:dyDescent="0.3">
      <c r="A13" s="79" t="s">
        <v>71</v>
      </c>
      <c r="B13" s="95">
        <v>34529000</v>
      </c>
      <c r="C13" s="95">
        <v>6575100</v>
      </c>
      <c r="D13" s="95">
        <f>+D17</f>
        <v>328755</v>
      </c>
      <c r="E13" s="80">
        <v>10453740.77</v>
      </c>
      <c r="F13" s="80">
        <v>0</v>
      </c>
      <c r="G13" s="80">
        <f>E13+F13</f>
        <v>10453740.77</v>
      </c>
      <c r="H13" s="95">
        <f>G21</f>
        <v>69055918.189999998</v>
      </c>
      <c r="I13" s="81"/>
    </row>
    <row r="14" spans="1:9" x14ac:dyDescent="0.3">
      <c r="A14" s="79" t="s">
        <v>72</v>
      </c>
      <c r="B14" s="95"/>
      <c r="C14" s="95"/>
      <c r="D14" s="95"/>
      <c r="E14" s="80">
        <v>11118979.32</v>
      </c>
      <c r="F14" s="80">
        <v>0</v>
      </c>
      <c r="G14" s="80">
        <f>E14+F14</f>
        <v>11118979.32</v>
      </c>
      <c r="H14" s="95"/>
      <c r="I14" s="81"/>
    </row>
    <row r="15" spans="1:9" x14ac:dyDescent="0.3">
      <c r="A15" s="79" t="s">
        <v>73</v>
      </c>
      <c r="B15" s="95"/>
      <c r="C15" s="95"/>
      <c r="D15" s="95"/>
      <c r="E15" s="80">
        <v>11218787.02</v>
      </c>
      <c r="F15" s="80">
        <v>-1745.35</v>
      </c>
      <c r="G15" s="80">
        <f>E15+F15</f>
        <v>11217041.67</v>
      </c>
      <c r="H15" s="95"/>
      <c r="I15" s="82"/>
    </row>
    <row r="16" spans="1:9" x14ac:dyDescent="0.3">
      <c r="A16" s="79" t="s">
        <v>74</v>
      </c>
      <c r="B16" s="95"/>
      <c r="C16" s="95"/>
      <c r="D16" s="95"/>
      <c r="E16" s="83">
        <f t="shared" ref="E16:G16" si="0">SUM(E13:E15)</f>
        <v>32791507.109999999</v>
      </c>
      <c r="F16" s="83">
        <f t="shared" si="0"/>
        <v>-1745.35</v>
      </c>
      <c r="G16" s="83">
        <f t="shared" si="0"/>
        <v>32789761.759999998</v>
      </c>
      <c r="H16" s="95"/>
      <c r="I16" s="82"/>
    </row>
    <row r="17" spans="1:9" x14ac:dyDescent="0.3">
      <c r="A17" s="79" t="s">
        <v>75</v>
      </c>
      <c r="B17" s="95" t="s">
        <v>76</v>
      </c>
      <c r="C17" s="95"/>
      <c r="D17" s="95">
        <v>328755</v>
      </c>
      <c r="E17" s="83">
        <v>11509483.49</v>
      </c>
      <c r="F17" s="83">
        <v>0</v>
      </c>
      <c r="G17" s="83">
        <f>SUM(E17:F17)</f>
        <v>11509483.49</v>
      </c>
      <c r="H17" s="95"/>
      <c r="I17" s="81"/>
    </row>
    <row r="18" spans="1:9" x14ac:dyDescent="0.3">
      <c r="A18" s="79" t="s">
        <v>77</v>
      </c>
      <c r="B18" s="95"/>
      <c r="C18" s="95"/>
      <c r="D18" s="95"/>
      <c r="E18" s="83">
        <v>12377500.59</v>
      </c>
      <c r="F18" s="83">
        <v>0</v>
      </c>
      <c r="G18" s="83">
        <f>SUM(E18:F18)</f>
        <v>12377500.59</v>
      </c>
      <c r="H18" s="95"/>
      <c r="I18" s="84"/>
    </row>
    <row r="19" spans="1:9" x14ac:dyDescent="0.3">
      <c r="A19" s="79" t="s">
        <v>78</v>
      </c>
      <c r="B19" s="95"/>
      <c r="C19" s="95"/>
      <c r="D19" s="95"/>
      <c r="E19" s="83">
        <v>12379508.809999999</v>
      </c>
      <c r="F19" s="83">
        <v>-336.46</v>
      </c>
      <c r="G19" s="83">
        <f>SUM(E19:F19)</f>
        <v>12379172.349999998</v>
      </c>
      <c r="H19" s="95"/>
      <c r="I19" s="84"/>
    </row>
    <row r="20" spans="1:9" x14ac:dyDescent="0.3">
      <c r="A20" s="79" t="s">
        <v>79</v>
      </c>
      <c r="B20" s="95"/>
      <c r="C20" s="95"/>
      <c r="D20" s="95"/>
      <c r="E20" s="83">
        <f>SUM(E17:E19)</f>
        <v>36266492.890000001</v>
      </c>
      <c r="F20" s="83">
        <f>SUM(F17:F19)</f>
        <v>-336.46</v>
      </c>
      <c r="G20" s="83">
        <f>SUM(E20:F20)</f>
        <v>36266156.43</v>
      </c>
      <c r="H20" s="95"/>
      <c r="I20" s="84"/>
    </row>
    <row r="21" spans="1:9" x14ac:dyDescent="0.3">
      <c r="A21" s="85" t="s">
        <v>80</v>
      </c>
      <c r="B21" s="86">
        <v>69058000</v>
      </c>
      <c r="C21" s="95"/>
      <c r="D21" s="86">
        <f>D13+D17</f>
        <v>657510</v>
      </c>
      <c r="E21" s="83">
        <f>E16+E20</f>
        <v>69058000</v>
      </c>
      <c r="F21" s="83">
        <f>F16+F20</f>
        <v>-2081.81</v>
      </c>
      <c r="G21" s="83">
        <f>SUM(E21:F21)</f>
        <v>69055918.189999998</v>
      </c>
      <c r="H21" s="95"/>
    </row>
    <row r="22" spans="1:9" x14ac:dyDescent="0.3">
      <c r="A22" s="79" t="s">
        <v>81</v>
      </c>
      <c r="B22" s="95">
        <v>36665000</v>
      </c>
      <c r="C22" s="95"/>
      <c r="D22" s="95">
        <v>328755</v>
      </c>
      <c r="E22" s="80">
        <v>11556177.99</v>
      </c>
      <c r="F22" s="80">
        <v>5331.62</v>
      </c>
      <c r="G22" s="80">
        <f>E22+F22</f>
        <v>11561509.609999999</v>
      </c>
      <c r="H22" s="95">
        <f>G25+D13+D17</f>
        <v>36667055.730000004</v>
      </c>
      <c r="I22" s="84"/>
    </row>
    <row r="23" spans="1:9" x14ac:dyDescent="0.3">
      <c r="A23" s="79" t="s">
        <v>82</v>
      </c>
      <c r="B23" s="95"/>
      <c r="C23" s="95"/>
      <c r="D23" s="95"/>
      <c r="E23" s="80">
        <v>0</v>
      </c>
      <c r="F23" s="80">
        <v>12219366.060000001</v>
      </c>
      <c r="G23" s="80">
        <f>E23+F23</f>
        <v>12219366.060000001</v>
      </c>
      <c r="H23" s="95"/>
      <c r="I23" s="84"/>
    </row>
    <row r="24" spans="1:9" x14ac:dyDescent="0.3">
      <c r="A24" s="79" t="s">
        <v>83</v>
      </c>
      <c r="B24" s="95"/>
      <c r="C24" s="95"/>
      <c r="D24" s="95"/>
      <c r="E24" s="80">
        <v>0</v>
      </c>
      <c r="F24" s="80">
        <v>12228670.060000001</v>
      </c>
      <c r="G24" s="80">
        <f>E24+F24</f>
        <v>12228670.060000001</v>
      </c>
      <c r="H24" s="95"/>
      <c r="I24" s="87"/>
    </row>
    <row r="25" spans="1:9" x14ac:dyDescent="0.3">
      <c r="A25" s="79" t="s">
        <v>84</v>
      </c>
      <c r="B25" s="95"/>
      <c r="C25" s="95"/>
      <c r="D25" s="95"/>
      <c r="E25" s="83">
        <f>SUM(E22:E24)</f>
        <v>11556177.99</v>
      </c>
      <c r="F25" s="83">
        <f t="shared" ref="F25:G25" si="1">SUM(F22:F24)</f>
        <v>24453367.740000002</v>
      </c>
      <c r="G25" s="83">
        <f t="shared" si="1"/>
        <v>36009545.730000004</v>
      </c>
      <c r="H25" s="95"/>
      <c r="I25" s="84"/>
    </row>
    <row r="26" spans="1:9" ht="33.75" customHeight="1" x14ac:dyDescent="0.3">
      <c r="A26" s="88" t="s">
        <v>85</v>
      </c>
      <c r="B26" s="86">
        <f>B21+B22</f>
        <v>105723000</v>
      </c>
      <c r="C26" s="95"/>
      <c r="D26" s="86">
        <f>D21+D22</f>
        <v>986265</v>
      </c>
      <c r="E26" s="83">
        <f>E13+E14+E15+E17+E18+E19+E22+E23+E24</f>
        <v>80614177.989999995</v>
      </c>
      <c r="F26" s="83">
        <f t="shared" ref="F26:G26" si="2">F13+F14+F15+F17+F18+F19+F22+F23+F24</f>
        <v>24451285.93</v>
      </c>
      <c r="G26" s="83">
        <f t="shared" si="2"/>
        <v>105065463.92</v>
      </c>
      <c r="H26" s="86">
        <f>H13+H22</f>
        <v>105722973.92</v>
      </c>
      <c r="I26" s="84"/>
    </row>
    <row r="27" spans="1:9" x14ac:dyDescent="0.3">
      <c r="A27" s="79" t="s">
        <v>86</v>
      </c>
      <c r="B27" s="95">
        <v>25779000</v>
      </c>
      <c r="C27" s="95"/>
      <c r="D27" s="95">
        <v>328755</v>
      </c>
      <c r="E27" s="83">
        <v>0</v>
      </c>
      <c r="F27" s="80">
        <v>12228670.060000001</v>
      </c>
      <c r="G27" s="83">
        <f>SUM(E27:F27)</f>
        <v>12228670.060000001</v>
      </c>
      <c r="H27" s="95">
        <f>G30+D22+D27+C13</f>
        <v>25779026.079999998</v>
      </c>
      <c r="I27" s="84"/>
    </row>
    <row r="28" spans="1:9" x14ac:dyDescent="0.3">
      <c r="A28" s="79" t="s">
        <v>87</v>
      </c>
      <c r="B28" s="95"/>
      <c r="C28" s="95"/>
      <c r="D28" s="95"/>
      <c r="E28" s="83">
        <v>0</v>
      </c>
      <c r="F28" s="80">
        <v>5653593.5300000003</v>
      </c>
      <c r="G28" s="83">
        <f>SUM(E28:F28)</f>
        <v>5653593.5300000003</v>
      </c>
      <c r="H28" s="95"/>
      <c r="I28" s="84"/>
    </row>
    <row r="29" spans="1:9" x14ac:dyDescent="0.3">
      <c r="A29" s="79" t="s">
        <v>88</v>
      </c>
      <c r="B29" s="95"/>
      <c r="C29" s="95"/>
      <c r="D29" s="95"/>
      <c r="E29" s="83">
        <v>0</v>
      </c>
      <c r="F29" s="83">
        <v>664152.49</v>
      </c>
      <c r="G29" s="83">
        <f>SUM(E29:F29)</f>
        <v>664152.49</v>
      </c>
      <c r="H29" s="95"/>
      <c r="I29" s="84"/>
    </row>
    <row r="30" spans="1:9" x14ac:dyDescent="0.3">
      <c r="A30" s="79" t="s">
        <v>89</v>
      </c>
      <c r="B30" s="95"/>
      <c r="C30" s="95"/>
      <c r="D30" s="95"/>
      <c r="E30" s="83">
        <f>SUM(E27:E29)</f>
        <v>0</v>
      </c>
      <c r="F30" s="83">
        <f t="shared" ref="F30:G30" si="3">SUM(F27:F29)</f>
        <v>18546416.079999998</v>
      </c>
      <c r="G30" s="83">
        <f t="shared" si="3"/>
        <v>18546416.079999998</v>
      </c>
      <c r="H30" s="95"/>
    </row>
    <row r="31" spans="1:9" x14ac:dyDescent="0.3">
      <c r="A31" s="85" t="s">
        <v>90</v>
      </c>
      <c r="B31" s="86">
        <f>B26+B27</f>
        <v>131502000</v>
      </c>
      <c r="C31" s="95"/>
      <c r="D31" s="86">
        <f>D26+D27</f>
        <v>1315020</v>
      </c>
      <c r="E31" s="83">
        <f>E16+E20+E25+E30</f>
        <v>80614177.989999995</v>
      </c>
      <c r="F31" s="83">
        <f>F16+F20+F25+F30</f>
        <v>42997702.010000005</v>
      </c>
      <c r="G31" s="83">
        <f>G16+G20+G25+G30</f>
        <v>123611880</v>
      </c>
      <c r="H31" s="86">
        <f>H26+H27</f>
        <v>131502000</v>
      </c>
      <c r="I31" s="84"/>
    </row>
    <row r="32" spans="1:9" x14ac:dyDescent="0.3">
      <c r="A32" s="89"/>
      <c r="B32" s="89"/>
      <c r="C32" s="89"/>
      <c r="D32" s="89"/>
      <c r="E32" s="90"/>
      <c r="F32" s="90"/>
      <c r="G32" s="91"/>
      <c r="H32" s="91"/>
    </row>
    <row r="33" spans="1:8" x14ac:dyDescent="0.3">
      <c r="F33" s="91"/>
      <c r="G33" s="91"/>
      <c r="H33" s="91"/>
    </row>
    <row r="34" spans="1:8" x14ac:dyDescent="0.3">
      <c r="A34" s="96" t="s">
        <v>55</v>
      </c>
      <c r="B34" s="96"/>
      <c r="C34" s="96"/>
      <c r="D34" s="96"/>
      <c r="E34" s="96"/>
      <c r="F34" s="96"/>
      <c r="G34" s="96"/>
      <c r="H34" s="8"/>
    </row>
    <row r="35" spans="1:8" x14ac:dyDescent="0.3">
      <c r="A35" s="92"/>
      <c r="B35" s="92"/>
      <c r="C35" s="92"/>
      <c r="D35" s="92"/>
      <c r="E35" s="92"/>
      <c r="F35" s="92"/>
      <c r="G35" s="92"/>
      <c r="H35" s="8"/>
    </row>
    <row r="36" spans="1:8" x14ac:dyDescent="0.3">
      <c r="A36" s="93" t="s">
        <v>51</v>
      </c>
      <c r="B36" s="93"/>
      <c r="C36" s="93"/>
      <c r="D36" s="93"/>
      <c r="E36" s="93"/>
      <c r="F36" s="93"/>
      <c r="G36" s="93"/>
      <c r="H36" s="63"/>
    </row>
    <row r="37" spans="1:8" x14ac:dyDescent="0.3">
      <c r="A37" s="93" t="s">
        <v>52</v>
      </c>
      <c r="B37" s="93"/>
      <c r="C37" s="93"/>
      <c r="D37" s="93"/>
      <c r="E37" s="93"/>
      <c r="F37" s="93"/>
      <c r="G37" s="93"/>
      <c r="H37" s="63"/>
    </row>
    <row r="38" spans="1:8" x14ac:dyDescent="0.3">
      <c r="A38" s="93" t="s">
        <v>54</v>
      </c>
      <c r="B38" s="93"/>
      <c r="C38" s="93"/>
      <c r="D38" s="93"/>
      <c r="E38" s="93"/>
      <c r="F38" s="93"/>
      <c r="G38" s="93"/>
      <c r="H38" s="63"/>
    </row>
    <row r="39" spans="1:8" x14ac:dyDescent="0.3">
      <c r="A39" s="93" t="s">
        <v>53</v>
      </c>
      <c r="B39" s="93"/>
      <c r="C39" s="93"/>
      <c r="D39" s="93"/>
      <c r="E39" s="93"/>
      <c r="F39" s="93"/>
      <c r="G39" s="93"/>
      <c r="H39" s="63"/>
    </row>
  </sheetData>
  <mergeCells count="19">
    <mergeCell ref="H13:H21"/>
    <mergeCell ref="B17:B20"/>
    <mergeCell ref="D17:D20"/>
    <mergeCell ref="B22:B25"/>
    <mergeCell ref="D22:D25"/>
    <mergeCell ref="A5:G5"/>
    <mergeCell ref="A6:G7"/>
    <mergeCell ref="B13:B16"/>
    <mergeCell ref="C13:C31"/>
    <mergeCell ref="D13:D16"/>
    <mergeCell ref="A37:G37"/>
    <mergeCell ref="A38:G38"/>
    <mergeCell ref="A39:G39"/>
    <mergeCell ref="H22:H25"/>
    <mergeCell ref="B27:B30"/>
    <mergeCell ref="D27:D30"/>
    <mergeCell ref="H27:H30"/>
    <mergeCell ref="A34:G34"/>
    <mergeCell ref="A36:G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2016-anexa 1</vt:lpstr>
      <vt:lpstr>2016-anexa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2016-08-17T06:51:03Z</dcterms:modified>
</cp:coreProperties>
</file>