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05" windowWidth="14805" windowHeight="1170" activeTab="2"/>
  </bookViews>
  <sheets>
    <sheet name="sume contractate 2019" sheetId="30" r:id="rId1"/>
    <sheet name="centralizator" sheetId="31" r:id="rId2"/>
    <sheet name="desfasurator" sheetId="32" r:id="rId3"/>
  </sheets>
  <calcPr calcId="145621"/>
</workbook>
</file>

<file path=xl/calcChain.xml><?xml version="1.0" encoding="utf-8"?>
<calcChain xmlns="http://schemas.openxmlformats.org/spreadsheetml/2006/main">
  <c r="AV59" i="32" l="1"/>
  <c r="AW59" i="32" s="1"/>
  <c r="AV58" i="32"/>
  <c r="AW58" i="32" s="1"/>
  <c r="Z57" i="32"/>
  <c r="P57" i="32"/>
  <c r="K57" i="32"/>
  <c r="AR56" i="32"/>
  <c r="AP56" i="32"/>
  <c r="AO56" i="32"/>
  <c r="AN56" i="32"/>
  <c r="AL56" i="32"/>
  <c r="AK56" i="32"/>
  <c r="AJ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I57" i="32" s="1"/>
  <c r="H56" i="32"/>
  <c r="G56" i="32"/>
  <c r="F56" i="32"/>
  <c r="E56" i="32"/>
  <c r="D56" i="32"/>
  <c r="C56" i="32"/>
  <c r="B56" i="32"/>
  <c r="N55" i="32"/>
  <c r="F55" i="32"/>
  <c r="D55" i="32"/>
  <c r="AR54" i="32"/>
  <c r="AP54" i="32"/>
  <c r="AO54" i="32"/>
  <c r="AN54" i="32"/>
  <c r="AL54" i="32"/>
  <c r="AK54" i="32"/>
  <c r="AU54" i="32" s="1"/>
  <c r="AH54" i="32"/>
  <c r="W54" i="32"/>
  <c r="V54" i="32"/>
  <c r="U54" i="32"/>
  <c r="T54" i="32"/>
  <c r="S54" i="32"/>
  <c r="R54" i="32"/>
  <c r="Q54" i="32"/>
  <c r="N54" i="32"/>
  <c r="M54" i="32"/>
  <c r="L54" i="32"/>
  <c r="O54" i="32" s="1"/>
  <c r="H54" i="32"/>
  <c r="G54" i="32"/>
  <c r="J54" i="32" s="1"/>
  <c r="F54" i="32"/>
  <c r="D54" i="32"/>
  <c r="C54" i="32"/>
  <c r="B54" i="32"/>
  <c r="E54" i="32" s="1"/>
  <c r="AO53" i="32"/>
  <c r="Q53" i="32"/>
  <c r="H53" i="32"/>
  <c r="F53" i="32"/>
  <c r="B53" i="32"/>
  <c r="E53" i="32" s="1"/>
  <c r="AR52" i="32"/>
  <c r="AN52" i="32"/>
  <c r="V52" i="32"/>
  <c r="T52" i="32"/>
  <c r="R52" i="32"/>
  <c r="M52" i="32"/>
  <c r="H52" i="32"/>
  <c r="G52" i="32"/>
  <c r="J52" i="32" s="1"/>
  <c r="F52" i="32"/>
  <c r="AO51" i="32"/>
  <c r="N51" i="32"/>
  <c r="H51" i="32"/>
  <c r="F51" i="32"/>
  <c r="D51" i="32"/>
  <c r="D57" i="32" s="1"/>
  <c r="B51" i="32"/>
  <c r="AR50" i="32"/>
  <c r="AP50" i="32"/>
  <c r="AN50" i="32"/>
  <c r="AL50" i="32"/>
  <c r="V50" i="32"/>
  <c r="T50" i="32"/>
  <c r="T57" i="32" s="1"/>
  <c r="R50" i="32"/>
  <c r="P50" i="32"/>
  <c r="N50" i="32"/>
  <c r="L50" i="32"/>
  <c r="H50" i="32"/>
  <c r="F50" i="32"/>
  <c r="D50" i="32"/>
  <c r="B50" i="32"/>
  <c r="AU48" i="32"/>
  <c r="AU47" i="32"/>
  <c r="AR46" i="32"/>
  <c r="AP46" i="32"/>
  <c r="AN46" i="32"/>
  <c r="AL46" i="32"/>
  <c r="V46" i="32"/>
  <c r="T46" i="32"/>
  <c r="R46" i="32"/>
  <c r="P46" i="32"/>
  <c r="G46" i="32"/>
  <c r="F46" i="32"/>
  <c r="AR45" i="32"/>
  <c r="AR55" i="32" s="1"/>
  <c r="AP45" i="32"/>
  <c r="AP55" i="32" s="1"/>
  <c r="AO45" i="32"/>
  <c r="AO55" i="32" s="1"/>
  <c r="AN45" i="32"/>
  <c r="AN55" i="32" s="1"/>
  <c r="AL45" i="32"/>
  <c r="AL55" i="32" s="1"/>
  <c r="AK45" i="32"/>
  <c r="AK55" i="32" s="1"/>
  <c r="AH45" i="32"/>
  <c r="AH55" i="32" s="1"/>
  <c r="W45" i="32"/>
  <c r="W55" i="32" s="1"/>
  <c r="V45" i="32"/>
  <c r="V55" i="32" s="1"/>
  <c r="U45" i="32"/>
  <c r="U55" i="32" s="1"/>
  <c r="T45" i="32"/>
  <c r="T55" i="32" s="1"/>
  <c r="S45" i="32"/>
  <c r="S55" i="32" s="1"/>
  <c r="R45" i="32"/>
  <c r="R55" i="32" s="1"/>
  <c r="Q45" i="32"/>
  <c r="Q55" i="32" s="1"/>
  <c r="N45" i="32"/>
  <c r="M45" i="32"/>
  <c r="M55" i="32" s="1"/>
  <c r="L45" i="32"/>
  <c r="H45" i="32"/>
  <c r="H55" i="32" s="1"/>
  <c r="G45" i="32"/>
  <c r="E45" i="32"/>
  <c r="D45" i="32"/>
  <c r="C45" i="32"/>
  <c r="C55" i="32" s="1"/>
  <c r="B45" i="32"/>
  <c r="B55" i="32" s="1"/>
  <c r="AR44" i="32"/>
  <c r="AR53" i="32" s="1"/>
  <c r="AP44" i="32"/>
  <c r="AP53" i="32" s="1"/>
  <c r="AO44" i="32"/>
  <c r="AN44" i="32"/>
  <c r="AN53" i="32" s="1"/>
  <c r="AL44" i="32"/>
  <c r="AL53" i="32" s="1"/>
  <c r="AK44" i="32"/>
  <c r="AK53" i="32" s="1"/>
  <c r="AH44" i="32"/>
  <c r="AH53" i="32" s="1"/>
  <c r="W44" i="32"/>
  <c r="W53" i="32" s="1"/>
  <c r="V44" i="32"/>
  <c r="V53" i="32" s="1"/>
  <c r="U44" i="32"/>
  <c r="U53" i="32" s="1"/>
  <c r="T44" i="32"/>
  <c r="T53" i="32" s="1"/>
  <c r="S44" i="32"/>
  <c r="S53" i="32" s="1"/>
  <c r="R44" i="32"/>
  <c r="R53" i="32" s="1"/>
  <c r="Q44" i="32"/>
  <c r="N44" i="32"/>
  <c r="N53" i="32" s="1"/>
  <c r="M44" i="32"/>
  <c r="M53" i="32" s="1"/>
  <c r="L44" i="32"/>
  <c r="H44" i="32"/>
  <c r="J44" i="32" s="1"/>
  <c r="G44" i="32"/>
  <c r="G53" i="32" s="1"/>
  <c r="J53" i="32" s="1"/>
  <c r="E44" i="32"/>
  <c r="D44" i="32"/>
  <c r="D53" i="32" s="1"/>
  <c r="C44" i="32"/>
  <c r="C53" i="32" s="1"/>
  <c r="B44" i="32"/>
  <c r="AR43" i="32"/>
  <c r="AP43" i="32"/>
  <c r="AP52" i="32" s="1"/>
  <c r="AO43" i="32"/>
  <c r="AO52" i="32" s="1"/>
  <c r="AN43" i="32"/>
  <c r="AL43" i="32"/>
  <c r="AL52" i="32" s="1"/>
  <c r="AK43" i="32"/>
  <c r="AK52" i="32" s="1"/>
  <c r="AH43" i="32"/>
  <c r="AH52" i="32" s="1"/>
  <c r="W43" i="32"/>
  <c r="W52" i="32" s="1"/>
  <c r="X52" i="32" s="1"/>
  <c r="Y52" i="32" s="1"/>
  <c r="V43" i="32"/>
  <c r="U43" i="32"/>
  <c r="U52" i="32" s="1"/>
  <c r="T43" i="32"/>
  <c r="S43" i="32"/>
  <c r="S52" i="32" s="1"/>
  <c r="R43" i="32"/>
  <c r="Q43" i="32"/>
  <c r="Q52" i="32" s="1"/>
  <c r="N43" i="32"/>
  <c r="N52" i="32" s="1"/>
  <c r="M43" i="32"/>
  <c r="L43" i="32"/>
  <c r="H43" i="32"/>
  <c r="G43" i="32"/>
  <c r="E43" i="32"/>
  <c r="D43" i="32"/>
  <c r="D52" i="32" s="1"/>
  <c r="C43" i="32"/>
  <c r="C52" i="32" s="1"/>
  <c r="E52" i="32" s="1"/>
  <c r="B43" i="32"/>
  <c r="B52" i="32" s="1"/>
  <c r="AR42" i="32"/>
  <c r="AR51" i="32" s="1"/>
  <c r="AP42" i="32"/>
  <c r="AP51" i="32" s="1"/>
  <c r="AO42" i="32"/>
  <c r="AN42" i="32"/>
  <c r="AN51" i="32" s="1"/>
  <c r="AL42" i="32"/>
  <c r="AL51" i="32" s="1"/>
  <c r="AK42" i="32"/>
  <c r="AK51" i="32" s="1"/>
  <c r="AH42" i="32"/>
  <c r="AM42" i="32" s="1"/>
  <c r="W42" i="32"/>
  <c r="W51" i="32" s="1"/>
  <c r="V42" i="32"/>
  <c r="V51" i="32" s="1"/>
  <c r="U42" i="32"/>
  <c r="U51" i="32" s="1"/>
  <c r="T42" i="32"/>
  <c r="T51" i="32" s="1"/>
  <c r="S42" i="32"/>
  <c r="S51" i="32" s="1"/>
  <c r="R42" i="32"/>
  <c r="R51" i="32" s="1"/>
  <c r="Q42" i="32"/>
  <c r="Q51" i="32" s="1"/>
  <c r="N42" i="32"/>
  <c r="M42" i="32"/>
  <c r="M51" i="32" s="1"/>
  <c r="L42" i="32"/>
  <c r="H42" i="32"/>
  <c r="J42" i="32" s="1"/>
  <c r="G42" i="32"/>
  <c r="G51" i="32" s="1"/>
  <c r="E42" i="32"/>
  <c r="D42" i="32"/>
  <c r="C42" i="32"/>
  <c r="C51" i="32" s="1"/>
  <c r="B42" i="32"/>
  <c r="AR41" i="32"/>
  <c r="AP41" i="32"/>
  <c r="AO41" i="32"/>
  <c r="AN41" i="32"/>
  <c r="AL41" i="32"/>
  <c r="AK41" i="32"/>
  <c r="AH41" i="32"/>
  <c r="W41" i="32"/>
  <c r="V41" i="32"/>
  <c r="U41" i="32"/>
  <c r="T41" i="32"/>
  <c r="S41" i="32"/>
  <c r="R41" i="32"/>
  <c r="Q41" i="32"/>
  <c r="P41" i="32"/>
  <c r="O41" i="32"/>
  <c r="N41" i="32"/>
  <c r="M41" i="32"/>
  <c r="M50" i="32" s="1"/>
  <c r="L41" i="32"/>
  <c r="L46" i="32" s="1"/>
  <c r="J41" i="32"/>
  <c r="H41" i="32"/>
  <c r="G41" i="32"/>
  <c r="G50" i="32" s="1"/>
  <c r="D41" i="32"/>
  <c r="D46" i="32" s="1"/>
  <c r="C41" i="32"/>
  <c r="C50" i="32" s="1"/>
  <c r="C57" i="32" s="1"/>
  <c r="B41" i="32"/>
  <c r="AU39" i="32"/>
  <c r="AU38" i="32"/>
  <c r="AR37" i="32"/>
  <c r="AP37" i="32"/>
  <c r="AO37" i="32"/>
  <c r="AN37" i="32"/>
  <c r="AL37" i="32"/>
  <c r="AK37" i="32"/>
  <c r="AH37" i="32"/>
  <c r="AM37" i="32" s="1"/>
  <c r="X37" i="32"/>
  <c r="W37" i="32"/>
  <c r="V37" i="32"/>
  <c r="U37" i="32"/>
  <c r="T37" i="32"/>
  <c r="S37" i="32"/>
  <c r="R37" i="32"/>
  <c r="Q37" i="32"/>
  <c r="P37" i="32"/>
  <c r="N37" i="32"/>
  <c r="M37" i="32"/>
  <c r="L37" i="32"/>
  <c r="H37" i="32"/>
  <c r="G37" i="32"/>
  <c r="F37" i="32"/>
  <c r="D37" i="32"/>
  <c r="C37" i="32"/>
  <c r="B37" i="32"/>
  <c r="E37" i="32" s="1"/>
  <c r="AT36" i="32"/>
  <c r="AT45" i="32" s="1"/>
  <c r="AT55" i="32" s="1"/>
  <c r="AQ36" i="32"/>
  <c r="AM36" i="32"/>
  <c r="Y36" i="32"/>
  <c r="X36" i="32"/>
  <c r="O36" i="32"/>
  <c r="J36" i="32"/>
  <c r="E36" i="32"/>
  <c r="AT35" i="32"/>
  <c r="AQ35" i="32"/>
  <c r="AM35" i="32"/>
  <c r="Y35" i="32"/>
  <c r="X35" i="32"/>
  <c r="O35" i="32"/>
  <c r="J35" i="32"/>
  <c r="E35" i="32"/>
  <c r="AT34" i="32"/>
  <c r="AQ34" i="32"/>
  <c r="AM34" i="32"/>
  <c r="Y34" i="32"/>
  <c r="X34" i="32"/>
  <c r="O34" i="32"/>
  <c r="J34" i="32"/>
  <c r="E34" i="32"/>
  <c r="AT33" i="32"/>
  <c r="AQ33" i="32"/>
  <c r="AM33" i="32"/>
  <c r="Y33" i="32"/>
  <c r="X33" i="32"/>
  <c r="O33" i="32"/>
  <c r="J33" i="32"/>
  <c r="E33" i="32"/>
  <c r="AT32" i="32"/>
  <c r="AT37" i="32" s="1"/>
  <c r="AQ32" i="32"/>
  <c r="AM32" i="32"/>
  <c r="Y32" i="32"/>
  <c r="X32" i="32"/>
  <c r="O32" i="32"/>
  <c r="J32" i="32"/>
  <c r="J37" i="32" s="1"/>
  <c r="E32" i="32"/>
  <c r="AU30" i="32"/>
  <c r="AR29" i="32"/>
  <c r="AP29" i="32"/>
  <c r="AO29" i="32"/>
  <c r="AN29" i="32"/>
  <c r="AL29" i="32"/>
  <c r="AK29" i="32"/>
  <c r="AH29" i="32"/>
  <c r="AM29" i="32" s="1"/>
  <c r="W29" i="32"/>
  <c r="V29" i="32"/>
  <c r="U29" i="32"/>
  <c r="T29" i="32"/>
  <c r="S29" i="32"/>
  <c r="R29" i="32"/>
  <c r="Q29" i="32"/>
  <c r="P29" i="32"/>
  <c r="N29" i="32"/>
  <c r="M29" i="32"/>
  <c r="L29" i="32"/>
  <c r="K29" i="32"/>
  <c r="H29" i="32"/>
  <c r="J29" i="32" s="1"/>
  <c r="G29" i="32"/>
  <c r="F29" i="32"/>
  <c r="D29" i="32"/>
  <c r="C29" i="32"/>
  <c r="B29" i="32"/>
  <c r="E29" i="32" s="1"/>
  <c r="AT28" i="32"/>
  <c r="AQ28" i="32"/>
  <c r="AM28" i="32"/>
  <c r="Y28" i="32"/>
  <c r="X28" i="32"/>
  <c r="O28" i="32"/>
  <c r="J28" i="32"/>
  <c r="E28" i="32"/>
  <c r="AT27" i="32"/>
  <c r="AT43" i="32" s="1"/>
  <c r="AQ27" i="32"/>
  <c r="AM27" i="32"/>
  <c r="Y27" i="32"/>
  <c r="X27" i="32"/>
  <c r="O27" i="32"/>
  <c r="J27" i="32"/>
  <c r="E27" i="32"/>
  <c r="AT26" i="32"/>
  <c r="AT42" i="32" s="1"/>
  <c r="AQ26" i="32"/>
  <c r="AM26" i="32"/>
  <c r="Y26" i="32"/>
  <c r="X26" i="32"/>
  <c r="O26" i="32"/>
  <c r="J26" i="32"/>
  <c r="E26" i="32"/>
  <c r="AT25" i="32"/>
  <c r="AQ25" i="32"/>
  <c r="AM25" i="32"/>
  <c r="Y25" i="32"/>
  <c r="X25" i="32"/>
  <c r="X29" i="32" s="1"/>
  <c r="O25" i="32"/>
  <c r="O29" i="32" s="1"/>
  <c r="J25" i="32"/>
  <c r="E25" i="32"/>
  <c r="AU23" i="32"/>
  <c r="AU22" i="32"/>
  <c r="AR22" i="32"/>
  <c r="AQ22" i="32"/>
  <c r="AP22" i="32"/>
  <c r="AO22" i="32"/>
  <c r="AN22" i="32"/>
  <c r="AL22" i="32"/>
  <c r="AK22" i="32"/>
  <c r="AH22" i="32"/>
  <c r="AM22" i="32" s="1"/>
  <c r="AA22" i="32"/>
  <c r="Z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J22" i="32"/>
  <c r="H22" i="32"/>
  <c r="G22" i="32"/>
  <c r="F22" i="32"/>
  <c r="E22" i="32"/>
  <c r="D22" i="32"/>
  <c r="C22" i="32"/>
  <c r="B22" i="32"/>
  <c r="AU21" i="32"/>
  <c r="AT21" i="32"/>
  <c r="AT56" i="32" s="1"/>
  <c r="AS21" i="32"/>
  <c r="AS56" i="32" s="1"/>
  <c r="AQ21" i="32"/>
  <c r="AQ56" i="32" s="1"/>
  <c r="AM21" i="32"/>
  <c r="AM56" i="32" s="1"/>
  <c r="Y21" i="32"/>
  <c r="X21" i="32"/>
  <c r="X56" i="32" s="1"/>
  <c r="AU20" i="32"/>
  <c r="AT20" i="32"/>
  <c r="AT54" i="32" s="1"/>
  <c r="AS20" i="32"/>
  <c r="AS54" i="32" s="1"/>
  <c r="AQ20" i="32"/>
  <c r="AQ54" i="32" s="1"/>
  <c r="AM20" i="32"/>
  <c r="AM54" i="32" s="1"/>
  <c r="X20" i="32"/>
  <c r="Y20" i="32" s="1"/>
  <c r="O20" i="32"/>
  <c r="J20" i="32"/>
  <c r="E20" i="32"/>
  <c r="AU19" i="32"/>
  <c r="AT19" i="32"/>
  <c r="AS19" i="32"/>
  <c r="AQ19" i="32"/>
  <c r="AM19" i="32"/>
  <c r="X19" i="32"/>
  <c r="Y19" i="32" s="1"/>
  <c r="O19" i="32"/>
  <c r="J19" i="32"/>
  <c r="E19" i="32"/>
  <c r="AU18" i="32"/>
  <c r="AT18" i="32"/>
  <c r="AS18" i="32"/>
  <c r="AQ18" i="32"/>
  <c r="AM18" i="32"/>
  <c r="X18" i="32"/>
  <c r="Y18" i="32" s="1"/>
  <c r="O18" i="32"/>
  <c r="J18" i="32"/>
  <c r="E18" i="32"/>
  <c r="AU17" i="32"/>
  <c r="AT17" i="32"/>
  <c r="AS17" i="32"/>
  <c r="AS22" i="32" s="1"/>
  <c r="AQ17" i="32"/>
  <c r="AM17" i="32"/>
  <c r="AM51" i="32" s="1"/>
  <c r="X17" i="32"/>
  <c r="Y17" i="32" s="1"/>
  <c r="O17" i="32"/>
  <c r="J17" i="32"/>
  <c r="E17" i="32"/>
  <c r="AU16" i="32"/>
  <c r="AT16" i="32"/>
  <c r="AT22" i="32" s="1"/>
  <c r="AS16" i="32"/>
  <c r="AQ16" i="32"/>
  <c r="AM16" i="32"/>
  <c r="X16" i="32"/>
  <c r="O16" i="32"/>
  <c r="J16" i="32"/>
  <c r="E16" i="32"/>
  <c r="AU14" i="32"/>
  <c r="AR13" i="32"/>
  <c r="AP13" i="32"/>
  <c r="AO13" i="32"/>
  <c r="AN13" i="32"/>
  <c r="AL13" i="32"/>
  <c r="AK13" i="32"/>
  <c r="AH13" i="32"/>
  <c r="AM13" i="32" s="1"/>
  <c r="AA13" i="32"/>
  <c r="Z13" i="32"/>
  <c r="X13" i="32"/>
  <c r="W13" i="32"/>
  <c r="V13" i="32"/>
  <c r="U13" i="32"/>
  <c r="T13" i="32"/>
  <c r="S13" i="32"/>
  <c r="R13" i="32"/>
  <c r="Q13" i="32"/>
  <c r="P13" i="32"/>
  <c r="N13" i="32"/>
  <c r="M13" i="32"/>
  <c r="L13" i="32"/>
  <c r="H13" i="32"/>
  <c r="G13" i="32"/>
  <c r="F13" i="32"/>
  <c r="D13" i="32"/>
  <c r="C13" i="32"/>
  <c r="B13" i="32"/>
  <c r="E13" i="32" s="1"/>
  <c r="AT12" i="32"/>
  <c r="AQ12" i="32"/>
  <c r="AM12" i="32"/>
  <c r="Y12" i="32"/>
  <c r="X12" i="32"/>
  <c r="O12" i="32"/>
  <c r="J12" i="32"/>
  <c r="E12" i="32"/>
  <c r="AT11" i="32"/>
  <c r="AQ11" i="32"/>
  <c r="AM11" i="32"/>
  <c r="Y11" i="32"/>
  <c r="X11" i="32"/>
  <c r="O11" i="32"/>
  <c r="J11" i="32"/>
  <c r="E11" i="32"/>
  <c r="AT10" i="32"/>
  <c r="AT51" i="32" s="1"/>
  <c r="AQ10" i="32"/>
  <c r="AM10" i="32"/>
  <c r="Y10" i="32"/>
  <c r="X10" i="32"/>
  <c r="O10" i="32"/>
  <c r="J10" i="32"/>
  <c r="E10" i="32"/>
  <c r="AT9" i="32"/>
  <c r="AT13" i="32" s="1"/>
  <c r="AQ9" i="32"/>
  <c r="AM9" i="32"/>
  <c r="AE9" i="32"/>
  <c r="AF9" i="32" s="1"/>
  <c r="Y9" i="32"/>
  <c r="X9" i="32"/>
  <c r="O9" i="32"/>
  <c r="J9" i="32"/>
  <c r="J13" i="32" s="1"/>
  <c r="E9" i="32"/>
  <c r="AQ13" i="32" l="1"/>
  <c r="AS9" i="32"/>
  <c r="AU9" i="32"/>
  <c r="AQ42" i="32"/>
  <c r="AU42" i="32" s="1"/>
  <c r="AU26" i="32"/>
  <c r="AS26" i="32"/>
  <c r="AS33" i="32"/>
  <c r="AU33" i="32"/>
  <c r="W50" i="32"/>
  <c r="W57" i="32" s="1"/>
  <c r="W46" i="32"/>
  <c r="X50" i="32"/>
  <c r="AS11" i="32"/>
  <c r="AU11" i="32"/>
  <c r="AQ44" i="32"/>
  <c r="AU44" i="32" s="1"/>
  <c r="AU28" i="32"/>
  <c r="AS28" i="32"/>
  <c r="O37" i="32"/>
  <c r="Y13" i="32"/>
  <c r="AT52" i="32"/>
  <c r="AQ53" i="32"/>
  <c r="AU53" i="32" s="1"/>
  <c r="AS12" i="32"/>
  <c r="AU12" i="32"/>
  <c r="X22" i="32"/>
  <c r="Y16" i="32"/>
  <c r="Y56" i="32"/>
  <c r="AQ41" i="32"/>
  <c r="AQ50" i="32" s="1"/>
  <c r="AU25" i="32"/>
  <c r="AS25" i="32"/>
  <c r="Y29" i="32"/>
  <c r="AQ29" i="32"/>
  <c r="AU29" i="32" s="1"/>
  <c r="AQ37" i="32"/>
  <c r="AS32" i="32"/>
  <c r="AU32" i="32"/>
  <c r="AP57" i="32"/>
  <c r="AT41" i="32"/>
  <c r="AT29" i="32"/>
  <c r="Y37" i="32"/>
  <c r="S50" i="32"/>
  <c r="S57" i="32" s="1"/>
  <c r="S46" i="32"/>
  <c r="O13" i="32"/>
  <c r="AG9" i="32"/>
  <c r="AT50" i="32"/>
  <c r="AS10" i="32"/>
  <c r="AU10" i="32"/>
  <c r="AU13" i="32"/>
  <c r="AQ43" i="32"/>
  <c r="AU43" i="32" s="1"/>
  <c r="AU27" i="32"/>
  <c r="AS27" i="32"/>
  <c r="AS34" i="32"/>
  <c r="AU34" i="32"/>
  <c r="AS35" i="32"/>
  <c r="AS44" i="32" s="1"/>
  <c r="AU35" i="32"/>
  <c r="AQ45" i="32"/>
  <c r="AS36" i="32"/>
  <c r="AS45" i="32" s="1"/>
  <c r="AS55" i="32" s="1"/>
  <c r="AU36" i="32"/>
  <c r="H57" i="32"/>
  <c r="R57" i="32"/>
  <c r="AT44" i="32"/>
  <c r="AT53" i="32" s="1"/>
  <c r="AU37" i="32"/>
  <c r="J50" i="32"/>
  <c r="J57" i="32" s="1"/>
  <c r="G57" i="32"/>
  <c r="M57" i="32"/>
  <c r="Q46" i="32"/>
  <c r="Q50" i="32"/>
  <c r="Q57" i="32" s="1"/>
  <c r="U46" i="32"/>
  <c r="U50" i="32"/>
  <c r="U57" i="32" s="1"/>
  <c r="AH50" i="32"/>
  <c r="AH46" i="32"/>
  <c r="M46" i="32"/>
  <c r="N57" i="32"/>
  <c r="V57" i="32"/>
  <c r="AL57" i="32"/>
  <c r="AH51" i="32"/>
  <c r="X54" i="32"/>
  <c r="Y54" i="32" s="1"/>
  <c r="AM50" i="32"/>
  <c r="AM52" i="32"/>
  <c r="B46" i="32"/>
  <c r="E41" i="32"/>
  <c r="H46" i="32"/>
  <c r="AK46" i="32"/>
  <c r="AK50" i="32"/>
  <c r="AO46" i="32"/>
  <c r="AO50" i="32"/>
  <c r="AO57" i="32" s="1"/>
  <c r="O42" i="32"/>
  <c r="O46" i="32" s="1"/>
  <c r="L52" i="32"/>
  <c r="O52" i="32" s="1"/>
  <c r="O43" i="32"/>
  <c r="O44" i="32"/>
  <c r="O45" i="32"/>
  <c r="L55" i="32"/>
  <c r="O55" i="32" s="1"/>
  <c r="F57" i="32"/>
  <c r="AN57" i="32"/>
  <c r="E51" i="32"/>
  <c r="L51" i="32"/>
  <c r="O51" i="32" s="1"/>
  <c r="L53" i="32"/>
  <c r="O53" i="32" s="1"/>
  <c r="X41" i="32"/>
  <c r="AM41" i="32"/>
  <c r="J51" i="32"/>
  <c r="X51" i="32"/>
  <c r="Y51" i="32" s="1"/>
  <c r="J43" i="32"/>
  <c r="J46" i="32" s="1"/>
  <c r="X43" i="32"/>
  <c r="Y43" i="32" s="1"/>
  <c r="AM43" i="32"/>
  <c r="X53" i="32"/>
  <c r="Y53" i="32" s="1"/>
  <c r="AM44" i="32"/>
  <c r="AM53" i="32" s="1"/>
  <c r="E55" i="32"/>
  <c r="J45" i="32"/>
  <c r="X55" i="32"/>
  <c r="Y55" i="32" s="1"/>
  <c r="AM45" i="32"/>
  <c r="AM55" i="32" s="1"/>
  <c r="C46" i="32"/>
  <c r="E50" i="32"/>
  <c r="E57" i="32" s="1"/>
  <c r="B57" i="32"/>
  <c r="O50" i="32"/>
  <c r="O57" i="32" s="1"/>
  <c r="AR57" i="32"/>
  <c r="AU56" i="32"/>
  <c r="X42" i="32"/>
  <c r="Y42" i="32" s="1"/>
  <c r="X44" i="32"/>
  <c r="Y44" i="32" s="1"/>
  <c r="G55" i="32"/>
  <c r="J55" i="32" s="1"/>
  <c r="X45" i="32"/>
  <c r="Y45" i="32" s="1"/>
  <c r="I26" i="31"/>
  <c r="H26" i="31"/>
  <c r="J25" i="31"/>
  <c r="J24" i="31"/>
  <c r="J26" i="31" s="1"/>
  <c r="K23" i="31"/>
  <c r="K27" i="31" s="1"/>
  <c r="J23" i="31"/>
  <c r="K22" i="31"/>
  <c r="I21" i="31"/>
  <c r="I27" i="31" s="1"/>
  <c r="H21" i="31"/>
  <c r="H27" i="31" s="1"/>
  <c r="J20" i="31"/>
  <c r="J19" i="31"/>
  <c r="J18" i="31"/>
  <c r="J21" i="31" s="1"/>
  <c r="K17" i="31"/>
  <c r="K28" i="31" s="1"/>
  <c r="I16" i="31"/>
  <c r="H16" i="31"/>
  <c r="J15" i="31"/>
  <c r="J14" i="31"/>
  <c r="J16" i="31" s="1"/>
  <c r="L13" i="31" s="1"/>
  <c r="J13" i="31"/>
  <c r="I12" i="31"/>
  <c r="I17" i="31" s="1"/>
  <c r="H12" i="31"/>
  <c r="H17" i="31" s="1"/>
  <c r="J11" i="31"/>
  <c r="J10" i="31"/>
  <c r="J9" i="31"/>
  <c r="D9" i="31"/>
  <c r="Y41" i="32" l="1"/>
  <c r="X46" i="32"/>
  <c r="AQ55" i="32"/>
  <c r="AU55" i="32" s="1"/>
  <c r="AU45" i="32"/>
  <c r="Y22" i="32"/>
  <c r="AM57" i="32"/>
  <c r="AH57" i="32"/>
  <c r="AI9" i="32" s="1"/>
  <c r="AI59" i="32" s="1"/>
  <c r="AS43" i="32"/>
  <c r="AS52" i="32" s="1"/>
  <c r="AT57" i="32"/>
  <c r="AS37" i="32"/>
  <c r="AU50" i="32"/>
  <c r="AK57" i="32"/>
  <c r="E46" i="32"/>
  <c r="AQ51" i="32"/>
  <c r="AU51" i="32" s="1"/>
  <c r="AT46" i="32"/>
  <c r="AS41" i="32"/>
  <c r="AS29" i="32"/>
  <c r="AS53" i="32"/>
  <c r="AQ52" i="32"/>
  <c r="AU52" i="32" s="1"/>
  <c r="AS42" i="32"/>
  <c r="AS51" i="32" s="1"/>
  <c r="AM46" i="32"/>
  <c r="AQ46" i="32"/>
  <c r="AU46" i="32" s="1"/>
  <c r="AU41" i="32"/>
  <c r="L57" i="32"/>
  <c r="Y50" i="32"/>
  <c r="X57" i="32"/>
  <c r="AS13" i="32"/>
  <c r="H28" i="31"/>
  <c r="L18" i="31"/>
  <c r="L27" i="31" s="1"/>
  <c r="J27" i="31"/>
  <c r="I28" i="31"/>
  <c r="E9" i="31"/>
  <c r="I22" i="31"/>
  <c r="L23" i="31"/>
  <c r="F9" i="31"/>
  <c r="G9" i="31"/>
  <c r="H22" i="31"/>
  <c r="J12" i="31"/>
  <c r="B24" i="30"/>
  <c r="AS46" i="32" l="1"/>
  <c r="Y57" i="32"/>
  <c r="Y46" i="32"/>
  <c r="AU57" i="32"/>
  <c r="AQ57" i="32"/>
  <c r="AS50" i="32"/>
  <c r="AS57" i="32" s="1"/>
  <c r="J22" i="31"/>
  <c r="L9" i="31"/>
  <c r="J17" i="31"/>
  <c r="J28" i="31" s="1"/>
  <c r="AP56" i="30"/>
  <c r="AN56" i="30"/>
  <c r="AM56" i="30"/>
  <c r="AL56" i="30"/>
  <c r="AJ56" i="30"/>
  <c r="AI56" i="30"/>
  <c r="AD56" i="30"/>
  <c r="AC56" i="30"/>
  <c r="U56" i="30"/>
  <c r="T56" i="30"/>
  <c r="R56" i="30"/>
  <c r="Q56" i="30"/>
  <c r="O56" i="30"/>
  <c r="N56" i="30"/>
  <c r="M56" i="30"/>
  <c r="I56" i="30"/>
  <c r="H56" i="30"/>
  <c r="F56" i="30"/>
  <c r="E56" i="30"/>
  <c r="D56" i="30"/>
  <c r="C56" i="30"/>
  <c r="B56" i="30"/>
  <c r="AP54" i="30"/>
  <c r="AN54" i="30"/>
  <c r="AM54" i="30"/>
  <c r="AL54" i="30"/>
  <c r="AJ54" i="30"/>
  <c r="AI54" i="30"/>
  <c r="AD54" i="30"/>
  <c r="AC54" i="30"/>
  <c r="U54" i="30"/>
  <c r="T54" i="30"/>
  <c r="R54" i="30"/>
  <c r="Q54" i="30"/>
  <c r="O54" i="30"/>
  <c r="N54" i="30"/>
  <c r="I54" i="30"/>
  <c r="H54" i="30"/>
  <c r="F54" i="30"/>
  <c r="E54" i="30"/>
  <c r="C54" i="30"/>
  <c r="B54" i="30"/>
  <c r="AP46" i="30"/>
  <c r="AP55" i="30" s="1"/>
  <c r="AN46" i="30"/>
  <c r="AN55" i="30" s="1"/>
  <c r="AM46" i="30"/>
  <c r="AM55" i="30" s="1"/>
  <c r="AL46" i="30"/>
  <c r="AL55" i="30" s="1"/>
  <c r="AJ46" i="30"/>
  <c r="AJ55" i="30" s="1"/>
  <c r="AI46" i="30"/>
  <c r="AI55" i="30" s="1"/>
  <c r="AD46" i="30"/>
  <c r="AD55" i="30" s="1"/>
  <c r="AC46" i="30"/>
  <c r="AC55" i="30" s="1"/>
  <c r="U46" i="30"/>
  <c r="U55" i="30" s="1"/>
  <c r="T46" i="30"/>
  <c r="R46" i="30"/>
  <c r="R55" i="30" s="1"/>
  <c r="Q46" i="30"/>
  <c r="Q55" i="30" s="1"/>
  <c r="O46" i="30"/>
  <c r="O55" i="30" s="1"/>
  <c r="N46" i="30"/>
  <c r="N55" i="30" s="1"/>
  <c r="I46" i="30"/>
  <c r="I55" i="30" s="1"/>
  <c r="H46" i="30"/>
  <c r="H55" i="30" s="1"/>
  <c r="F46" i="30"/>
  <c r="F55" i="30" s="1"/>
  <c r="E46" i="30"/>
  <c r="C46" i="30"/>
  <c r="B46" i="30"/>
  <c r="B55" i="30" s="1"/>
  <c r="AP45" i="30"/>
  <c r="AP53" i="30" s="1"/>
  <c r="AN45" i="30"/>
  <c r="AN53" i="30" s="1"/>
  <c r="AM45" i="30"/>
  <c r="AM53" i="30" s="1"/>
  <c r="AL45" i="30"/>
  <c r="AL53" i="30" s="1"/>
  <c r="AJ45" i="30"/>
  <c r="AJ53" i="30" s="1"/>
  <c r="AI45" i="30"/>
  <c r="AI53" i="30" s="1"/>
  <c r="AD45" i="30"/>
  <c r="AD53" i="30" s="1"/>
  <c r="AC45" i="30"/>
  <c r="U45" i="30"/>
  <c r="U53" i="30" s="1"/>
  <c r="T45" i="30"/>
  <c r="R45" i="30"/>
  <c r="R53" i="30" s="1"/>
  <c r="Q45" i="30"/>
  <c r="Q53" i="30" s="1"/>
  <c r="O45" i="30"/>
  <c r="O53" i="30" s="1"/>
  <c r="N45" i="30"/>
  <c r="N53" i="30" s="1"/>
  <c r="I45" i="30"/>
  <c r="I53" i="30" s="1"/>
  <c r="H45" i="30"/>
  <c r="H53" i="30" s="1"/>
  <c r="F45" i="30"/>
  <c r="F53" i="30" s="1"/>
  <c r="E45" i="30"/>
  <c r="C45" i="30"/>
  <c r="C53" i="30" s="1"/>
  <c r="B45" i="30"/>
  <c r="B53" i="30" s="1"/>
  <c r="AP44" i="30"/>
  <c r="AP52" i="30" s="1"/>
  <c r="AN44" i="30"/>
  <c r="AN52" i="30" s="1"/>
  <c r="AM44" i="30"/>
  <c r="AM52" i="30" s="1"/>
  <c r="AL44" i="30"/>
  <c r="AL52" i="30" s="1"/>
  <c r="AJ44" i="30"/>
  <c r="AJ52" i="30" s="1"/>
  <c r="AI44" i="30"/>
  <c r="AI52" i="30" s="1"/>
  <c r="AD44" i="30"/>
  <c r="AD52" i="30" s="1"/>
  <c r="AC44" i="30"/>
  <c r="U44" i="30"/>
  <c r="U52" i="30" s="1"/>
  <c r="T44" i="30"/>
  <c r="T52" i="30" s="1"/>
  <c r="R44" i="30"/>
  <c r="R52" i="30" s="1"/>
  <c r="Q44" i="30"/>
  <c r="Q52" i="30" s="1"/>
  <c r="O44" i="30"/>
  <c r="O52" i="30" s="1"/>
  <c r="N44" i="30"/>
  <c r="I44" i="30"/>
  <c r="I52" i="30" s="1"/>
  <c r="H44" i="30"/>
  <c r="H52" i="30" s="1"/>
  <c r="F44" i="30"/>
  <c r="F52" i="30" s="1"/>
  <c r="E44" i="30"/>
  <c r="C44" i="30"/>
  <c r="C52" i="30" s="1"/>
  <c r="B44" i="30"/>
  <c r="AP43" i="30"/>
  <c r="AP51" i="30" s="1"/>
  <c r="AN43" i="30"/>
  <c r="AN51" i="30" s="1"/>
  <c r="AM43" i="30"/>
  <c r="AM51" i="30" s="1"/>
  <c r="AL43" i="30"/>
  <c r="AL51" i="30" s="1"/>
  <c r="AJ43" i="30"/>
  <c r="AJ51" i="30" s="1"/>
  <c r="AI43" i="30"/>
  <c r="AI51" i="30" s="1"/>
  <c r="AD43" i="30"/>
  <c r="AC43" i="30"/>
  <c r="AC51" i="30" s="1"/>
  <c r="U43" i="30"/>
  <c r="U51" i="30" s="1"/>
  <c r="T43" i="30"/>
  <c r="T51" i="30" s="1"/>
  <c r="R43" i="30"/>
  <c r="R51" i="30" s="1"/>
  <c r="Q43" i="30"/>
  <c r="Q51" i="30" s="1"/>
  <c r="O43" i="30"/>
  <c r="O51" i="30" s="1"/>
  <c r="N43" i="30"/>
  <c r="I43" i="30"/>
  <c r="I51" i="30" s="1"/>
  <c r="H43" i="30"/>
  <c r="H51" i="30" s="1"/>
  <c r="F43" i="30"/>
  <c r="F51" i="30" s="1"/>
  <c r="E43" i="30"/>
  <c r="E51" i="30" s="1"/>
  <c r="C43" i="30"/>
  <c r="B43" i="30"/>
  <c r="AP42" i="30"/>
  <c r="AP50" i="30" s="1"/>
  <c r="AN42" i="30"/>
  <c r="AN50" i="30" s="1"/>
  <c r="AM42" i="30"/>
  <c r="AM50" i="30" s="1"/>
  <c r="AL42" i="30"/>
  <c r="AL50" i="30" s="1"/>
  <c r="AJ42" i="30"/>
  <c r="AI42" i="30"/>
  <c r="AI50" i="30" s="1"/>
  <c r="AD42" i="30"/>
  <c r="AD50" i="30" s="1"/>
  <c r="AC42" i="30"/>
  <c r="AC50" i="30" s="1"/>
  <c r="U42" i="30"/>
  <c r="U50" i="30" s="1"/>
  <c r="T42" i="30"/>
  <c r="R42" i="30"/>
  <c r="R50" i="30" s="1"/>
  <c r="Q42" i="30"/>
  <c r="Q50" i="30" s="1"/>
  <c r="O42" i="30"/>
  <c r="O50" i="30" s="1"/>
  <c r="N42" i="30"/>
  <c r="N50" i="30" s="1"/>
  <c r="I42" i="30"/>
  <c r="I50" i="30" s="1"/>
  <c r="H42" i="30"/>
  <c r="F42" i="30"/>
  <c r="E42" i="30"/>
  <c r="E50" i="30" s="1"/>
  <c r="C42" i="30"/>
  <c r="C50" i="30" s="1"/>
  <c r="B42" i="30"/>
  <c r="B50" i="30" s="1"/>
  <c r="AP39" i="30"/>
  <c r="AN39" i="30"/>
  <c r="AM39" i="30"/>
  <c r="AL39" i="30"/>
  <c r="AJ39" i="30"/>
  <c r="AI39" i="30"/>
  <c r="AD39" i="30"/>
  <c r="AC39" i="30"/>
  <c r="U39" i="30"/>
  <c r="T39" i="30"/>
  <c r="R39" i="30"/>
  <c r="Q39" i="30"/>
  <c r="O39" i="30"/>
  <c r="N39" i="30"/>
  <c r="I39" i="30"/>
  <c r="H39" i="30"/>
  <c r="F39" i="30"/>
  <c r="E39" i="30"/>
  <c r="C39" i="30"/>
  <c r="B39" i="30"/>
  <c r="AO38" i="30"/>
  <c r="AO46" i="30" s="1"/>
  <c r="AO55" i="30" s="1"/>
  <c r="AG38" i="30"/>
  <c r="AG46" i="30" s="1"/>
  <c r="AG55" i="30" s="1"/>
  <c r="AE38" i="30"/>
  <c r="AK38" i="30" s="1"/>
  <c r="AK46" i="30" s="1"/>
  <c r="AK55" i="30" s="1"/>
  <c r="AA38" i="30"/>
  <c r="AA46" i="30" s="1"/>
  <c r="AA55" i="30" s="1"/>
  <c r="X38" i="30"/>
  <c r="X46" i="30" s="1"/>
  <c r="X55" i="30" s="1"/>
  <c r="W38" i="30"/>
  <c r="V38" i="30"/>
  <c r="S38" i="30"/>
  <c r="S46" i="30" s="1"/>
  <c r="P38" i="30"/>
  <c r="L38" i="30"/>
  <c r="K38" i="30"/>
  <c r="J38" i="30"/>
  <c r="J46" i="30" s="1"/>
  <c r="J55" i="30" s="1"/>
  <c r="G38" i="30"/>
  <c r="D38" i="30"/>
  <c r="AO37" i="30"/>
  <c r="AQ37" i="30" s="1"/>
  <c r="AG37" i="30"/>
  <c r="AE37" i="30"/>
  <c r="AK37" i="30" s="1"/>
  <c r="AA37" i="30"/>
  <c r="X37" i="30"/>
  <c r="W37" i="30"/>
  <c r="V37" i="30"/>
  <c r="S37" i="30"/>
  <c r="P37" i="30"/>
  <c r="L37" i="30"/>
  <c r="K37" i="30"/>
  <c r="J37" i="30"/>
  <c r="G37" i="30"/>
  <c r="D37" i="30"/>
  <c r="AO36" i="30"/>
  <c r="AG36" i="30"/>
  <c r="AE36" i="30"/>
  <c r="AK36" i="30" s="1"/>
  <c r="AA36" i="30"/>
  <c r="X36" i="30"/>
  <c r="W36" i="30"/>
  <c r="V36" i="30"/>
  <c r="S36" i="30"/>
  <c r="P36" i="30"/>
  <c r="L36" i="30"/>
  <c r="K36" i="30"/>
  <c r="J36" i="30"/>
  <c r="G36" i="30"/>
  <c r="D36" i="30"/>
  <c r="AO35" i="30"/>
  <c r="AG35" i="30"/>
  <c r="AE35" i="30"/>
  <c r="AK35" i="30" s="1"/>
  <c r="AA35" i="30"/>
  <c r="X35" i="30"/>
  <c r="W35" i="30"/>
  <c r="V35" i="30"/>
  <c r="S35" i="30"/>
  <c r="P35" i="30"/>
  <c r="L35" i="30"/>
  <c r="K35" i="30"/>
  <c r="J35" i="30"/>
  <c r="G35" i="30"/>
  <c r="D35" i="30"/>
  <c r="AO34" i="30"/>
  <c r="AQ34" i="30" s="1"/>
  <c r="AG34" i="30"/>
  <c r="AE34" i="30"/>
  <c r="AK34" i="30" s="1"/>
  <c r="AA34" i="30"/>
  <c r="X34" i="30"/>
  <c r="W34" i="30"/>
  <c r="V34" i="30"/>
  <c r="S34" i="30"/>
  <c r="P34" i="30"/>
  <c r="L34" i="30"/>
  <c r="K34" i="30"/>
  <c r="J34" i="30"/>
  <c r="G34" i="30"/>
  <c r="D34" i="30"/>
  <c r="AP31" i="30"/>
  <c r="AN31" i="30"/>
  <c r="AM31" i="30"/>
  <c r="AL31" i="30"/>
  <c r="AJ31" i="30"/>
  <c r="AI31" i="30"/>
  <c r="AD31" i="30"/>
  <c r="AC31" i="30"/>
  <c r="U31" i="30"/>
  <c r="T31" i="30"/>
  <c r="R31" i="30"/>
  <c r="Q31" i="30"/>
  <c r="O31" i="30"/>
  <c r="N31" i="30"/>
  <c r="I31" i="30"/>
  <c r="J31" i="30" s="1"/>
  <c r="H31" i="30"/>
  <c r="F31" i="30"/>
  <c r="E31" i="30"/>
  <c r="C31" i="30"/>
  <c r="B31" i="30"/>
  <c r="AO30" i="30"/>
  <c r="AQ30" i="30" s="1"/>
  <c r="AG30" i="30"/>
  <c r="AG45" i="30" s="1"/>
  <c r="AE30" i="30"/>
  <c r="AK30" i="30" s="1"/>
  <c r="AA30" i="30"/>
  <c r="X30" i="30"/>
  <c r="W30" i="30"/>
  <c r="V30" i="30"/>
  <c r="S30" i="30"/>
  <c r="P30" i="30"/>
  <c r="L30" i="30"/>
  <c r="K30" i="30"/>
  <c r="J30" i="30"/>
  <c r="G30" i="30"/>
  <c r="D30" i="30"/>
  <c r="AO29" i="30"/>
  <c r="AQ29" i="30" s="1"/>
  <c r="AG29" i="30"/>
  <c r="AE29" i="30"/>
  <c r="AK29" i="30" s="1"/>
  <c r="AA29" i="30"/>
  <c r="AA44" i="30" s="1"/>
  <c r="X29" i="30"/>
  <c r="W29" i="30"/>
  <c r="V29" i="30"/>
  <c r="S29" i="30"/>
  <c r="P29" i="30"/>
  <c r="L29" i="30"/>
  <c r="K29" i="30"/>
  <c r="AF29" i="30" s="1"/>
  <c r="AH29" i="30" s="1"/>
  <c r="J29" i="30"/>
  <c r="J44" i="30" s="1"/>
  <c r="G29" i="30"/>
  <c r="D29" i="30"/>
  <c r="AO28" i="30"/>
  <c r="AR28" i="30" s="1"/>
  <c r="AG28" i="30"/>
  <c r="AE28" i="30"/>
  <c r="AK28" i="30" s="1"/>
  <c r="AA28" i="30"/>
  <c r="AA43" i="30" s="1"/>
  <c r="X28" i="30"/>
  <c r="W28" i="30"/>
  <c r="V28" i="30"/>
  <c r="S28" i="30"/>
  <c r="P28" i="30"/>
  <c r="L28" i="30"/>
  <c r="K28" i="30"/>
  <c r="J28" i="30"/>
  <c r="G28" i="30"/>
  <c r="D28" i="30"/>
  <c r="AO27" i="30"/>
  <c r="AQ27" i="30" s="1"/>
  <c r="AG27" i="30"/>
  <c r="AE27" i="30"/>
  <c r="AK27" i="30" s="1"/>
  <c r="AA27" i="30"/>
  <c r="X27" i="30"/>
  <c r="W27" i="30"/>
  <c r="V27" i="30"/>
  <c r="S27" i="30"/>
  <c r="P27" i="30"/>
  <c r="L27" i="30"/>
  <c r="K27" i="30"/>
  <c r="AF27" i="30" s="1"/>
  <c r="AH27" i="30" s="1"/>
  <c r="J27" i="30"/>
  <c r="G27" i="30"/>
  <c r="D27" i="30"/>
  <c r="AP24" i="30"/>
  <c r="AN24" i="30"/>
  <c r="AM24" i="30"/>
  <c r="AL24" i="30"/>
  <c r="AJ24" i="30"/>
  <c r="AI24" i="30"/>
  <c r="AD24" i="30"/>
  <c r="AC24" i="30"/>
  <c r="U24" i="30"/>
  <c r="T24" i="30"/>
  <c r="R24" i="30"/>
  <c r="Q24" i="30"/>
  <c r="O24" i="30"/>
  <c r="N24" i="30"/>
  <c r="I24" i="30"/>
  <c r="H24" i="30"/>
  <c r="F24" i="30"/>
  <c r="E24" i="30"/>
  <c r="C24" i="30"/>
  <c r="D24" i="30" s="1"/>
  <c r="AO23" i="30"/>
  <c r="AQ23" i="30" s="1"/>
  <c r="AQ56" i="30" s="1"/>
  <c r="AG23" i="30"/>
  <c r="AG56" i="30" s="1"/>
  <c r="AE23" i="30"/>
  <c r="AE56" i="30" s="1"/>
  <c r="AA23" i="30"/>
  <c r="AA56" i="30" s="1"/>
  <c r="X23" i="30"/>
  <c r="X56" i="30" s="1"/>
  <c r="W23" i="30"/>
  <c r="V23" i="30"/>
  <c r="V56" i="30" s="1"/>
  <c r="S23" i="30"/>
  <c r="S56" i="30" s="1"/>
  <c r="P23" i="30"/>
  <c r="P56" i="30" s="1"/>
  <c r="L23" i="30"/>
  <c r="L56" i="30" s="1"/>
  <c r="K23" i="30"/>
  <c r="K56" i="30" s="1"/>
  <c r="J23" i="30"/>
  <c r="J56" i="30" s="1"/>
  <c r="G23" i="30"/>
  <c r="G56" i="30" s="1"/>
  <c r="AO22" i="30"/>
  <c r="AG22" i="30"/>
  <c r="AG54" i="30" s="1"/>
  <c r="AE22" i="30"/>
  <c r="AK22" i="30" s="1"/>
  <c r="AK54" i="30" s="1"/>
  <c r="AA22" i="30"/>
  <c r="AA54" i="30" s="1"/>
  <c r="X22" i="30"/>
  <c r="X54" i="30" s="1"/>
  <c r="W22" i="30"/>
  <c r="W54" i="30" s="1"/>
  <c r="V22" i="30"/>
  <c r="S22" i="30"/>
  <c r="P22" i="30"/>
  <c r="L22" i="30"/>
  <c r="K22" i="30"/>
  <c r="J22" i="30"/>
  <c r="J54" i="30" s="1"/>
  <c r="G22" i="30"/>
  <c r="G54" i="30" s="1"/>
  <c r="D22" i="30"/>
  <c r="D54" i="30" s="1"/>
  <c r="AO21" i="30"/>
  <c r="AR21" i="30" s="1"/>
  <c r="AG21" i="30"/>
  <c r="AE21" i="30"/>
  <c r="AK21" i="30" s="1"/>
  <c r="AA21" i="30"/>
  <c r="X21" i="30"/>
  <c r="W21" i="30"/>
  <c r="Z21" i="30" s="1"/>
  <c r="AB21" i="30" s="1"/>
  <c r="V21" i="30"/>
  <c r="S21" i="30"/>
  <c r="P21" i="30"/>
  <c r="L21" i="30"/>
  <c r="K21" i="30"/>
  <c r="J21" i="30"/>
  <c r="G21" i="30"/>
  <c r="D21" i="30"/>
  <c r="AO20" i="30"/>
  <c r="AR20" i="30" s="1"/>
  <c r="AG20" i="30"/>
  <c r="AE20" i="30"/>
  <c r="AK20" i="30" s="1"/>
  <c r="AA20" i="30"/>
  <c r="X20" i="30"/>
  <c r="W20" i="30"/>
  <c r="V20" i="30"/>
  <c r="S20" i="30"/>
  <c r="P20" i="30"/>
  <c r="L20" i="30"/>
  <c r="K20" i="30"/>
  <c r="J20" i="30"/>
  <c r="G20" i="30"/>
  <c r="D20" i="30"/>
  <c r="AO19" i="30"/>
  <c r="AQ19" i="30" s="1"/>
  <c r="AG19" i="30"/>
  <c r="AE19" i="30"/>
  <c r="AK19" i="30" s="1"/>
  <c r="AA19" i="30"/>
  <c r="X19" i="30"/>
  <c r="W19" i="30"/>
  <c r="V19" i="30"/>
  <c r="S19" i="30"/>
  <c r="P19" i="30"/>
  <c r="L19" i="30"/>
  <c r="K19" i="30"/>
  <c r="J19" i="30"/>
  <c r="G19" i="30"/>
  <c r="D19" i="30"/>
  <c r="M19" i="30" s="1"/>
  <c r="AO18" i="30"/>
  <c r="AR18" i="30" s="1"/>
  <c r="AG18" i="30"/>
  <c r="AE18" i="30"/>
  <c r="AK18" i="30" s="1"/>
  <c r="AA18" i="30"/>
  <c r="X18" i="30"/>
  <c r="W18" i="30"/>
  <c r="V18" i="30"/>
  <c r="S18" i="30"/>
  <c r="S24" i="30" s="1"/>
  <c r="P18" i="30"/>
  <c r="L18" i="30"/>
  <c r="K18" i="30"/>
  <c r="J18" i="30"/>
  <c r="G18" i="30"/>
  <c r="D18" i="30"/>
  <c r="AP15" i="30"/>
  <c r="AN15" i="30"/>
  <c r="AM15" i="30"/>
  <c r="AL15" i="30"/>
  <c r="AJ15" i="30"/>
  <c r="AI15" i="30"/>
  <c r="AD15" i="30"/>
  <c r="AC15" i="30"/>
  <c r="U15" i="30"/>
  <c r="T15" i="30"/>
  <c r="R15" i="30"/>
  <c r="Q15" i="30"/>
  <c r="O15" i="30"/>
  <c r="N15" i="30"/>
  <c r="I15" i="30"/>
  <c r="H15" i="30"/>
  <c r="F15" i="30"/>
  <c r="E15" i="30"/>
  <c r="C15" i="30"/>
  <c r="B15" i="30"/>
  <c r="AO14" i="30"/>
  <c r="AR14" i="30" s="1"/>
  <c r="AG14" i="30"/>
  <c r="AE14" i="30"/>
  <c r="AK14" i="30" s="1"/>
  <c r="AA14" i="30"/>
  <c r="X14" i="30"/>
  <c r="W14" i="30"/>
  <c r="V14" i="30"/>
  <c r="S14" i="30"/>
  <c r="P14" i="30"/>
  <c r="L14" i="30"/>
  <c r="K14" i="30"/>
  <c r="J14" i="30"/>
  <c r="G14" i="30"/>
  <c r="D14" i="30"/>
  <c r="AO13" i="30"/>
  <c r="AQ13" i="30" s="1"/>
  <c r="AG13" i="30"/>
  <c r="AE13" i="30"/>
  <c r="AK13" i="30" s="1"/>
  <c r="AA13" i="30"/>
  <c r="X13" i="30"/>
  <c r="W13" i="30"/>
  <c r="V13" i="30"/>
  <c r="S13" i="30"/>
  <c r="P13" i="30"/>
  <c r="L13" i="30"/>
  <c r="K13" i="30"/>
  <c r="J13" i="30"/>
  <c r="G13" i="30"/>
  <c r="D13" i="30"/>
  <c r="AO12" i="30"/>
  <c r="AG12" i="30"/>
  <c r="AE12" i="30"/>
  <c r="AK12" i="30" s="1"/>
  <c r="AA12" i="30"/>
  <c r="X12" i="30"/>
  <c r="W12" i="30"/>
  <c r="V12" i="30"/>
  <c r="S12" i="30"/>
  <c r="P12" i="30"/>
  <c r="L12" i="30"/>
  <c r="K12" i="30"/>
  <c r="J12" i="30"/>
  <c r="G12" i="30"/>
  <c r="D12" i="30"/>
  <c r="AO11" i="30"/>
  <c r="AG11" i="30"/>
  <c r="AE11" i="30"/>
  <c r="AK11" i="30" s="1"/>
  <c r="AA11" i="30"/>
  <c r="X11" i="30"/>
  <c r="W11" i="30"/>
  <c r="V11" i="30"/>
  <c r="S11" i="30"/>
  <c r="P11" i="30"/>
  <c r="L11" i="30"/>
  <c r="K11" i="30"/>
  <c r="J11" i="30"/>
  <c r="G11" i="30"/>
  <c r="D11" i="30"/>
  <c r="AB20" i="32" l="1"/>
  <c r="AJ20" i="32" s="1"/>
  <c r="AB19" i="32"/>
  <c r="AJ19" i="32" s="1"/>
  <c r="AB17" i="32"/>
  <c r="AJ17" i="32" s="1"/>
  <c r="AB18" i="32"/>
  <c r="AJ18" i="32" s="1"/>
  <c r="AB26" i="32"/>
  <c r="AJ26" i="32" s="1"/>
  <c r="AB33" i="32"/>
  <c r="AJ33" i="32" s="1"/>
  <c r="AB10" i="32"/>
  <c r="AJ10" i="32" s="1"/>
  <c r="AB35" i="32"/>
  <c r="AJ35" i="32" s="1"/>
  <c r="AB12" i="32"/>
  <c r="AJ12" i="32" s="1"/>
  <c r="AB34" i="32"/>
  <c r="AJ34" i="32" s="1"/>
  <c r="AB9" i="32"/>
  <c r="AJ9" i="32" s="1"/>
  <c r="AB21" i="32"/>
  <c r="AB56" i="32" s="1"/>
  <c r="AB36" i="32"/>
  <c r="AJ36" i="32" s="1"/>
  <c r="AB25" i="32"/>
  <c r="AJ25" i="32" s="1"/>
  <c r="AB11" i="32"/>
  <c r="AJ11" i="32" s="1"/>
  <c r="AB28" i="32"/>
  <c r="AJ28" i="32" s="1"/>
  <c r="AB52" i="32"/>
  <c r="AJ52" i="32" s="1"/>
  <c r="AB27" i="32"/>
  <c r="AJ27" i="32" s="1"/>
  <c r="AB32" i="32"/>
  <c r="AJ32" i="32" s="1"/>
  <c r="AB16" i="32"/>
  <c r="AJ16" i="32" s="1"/>
  <c r="AB45" i="32"/>
  <c r="AJ45" i="32" s="1"/>
  <c r="AB44" i="32"/>
  <c r="AJ44" i="32" s="1"/>
  <c r="AB13" i="32"/>
  <c r="AJ13" i="32" s="1"/>
  <c r="AB55" i="32"/>
  <c r="AJ55" i="32" s="1"/>
  <c r="AB37" i="32"/>
  <c r="AJ37" i="32" s="1"/>
  <c r="AB42" i="32"/>
  <c r="AJ42" i="32" s="1"/>
  <c r="AB51" i="32"/>
  <c r="AJ51" i="32" s="1"/>
  <c r="AB29" i="32"/>
  <c r="AJ29" i="32" s="1"/>
  <c r="AB53" i="32"/>
  <c r="AJ53" i="32" s="1"/>
  <c r="AB43" i="32"/>
  <c r="AJ43" i="32" s="1"/>
  <c r="AB54" i="32"/>
  <c r="AJ54" i="32" s="1"/>
  <c r="AB41" i="32"/>
  <c r="AJ41" i="32" s="1"/>
  <c r="AB22" i="32"/>
  <c r="AB46" i="32"/>
  <c r="AJ46" i="32" s="1"/>
  <c r="AB50" i="32"/>
  <c r="Y30" i="30"/>
  <c r="V31" i="30"/>
  <c r="Y35" i="30"/>
  <c r="M37" i="30"/>
  <c r="Z11" i="30"/>
  <c r="AB11" i="30" s="1"/>
  <c r="Y12" i="30"/>
  <c r="AF13" i="30"/>
  <c r="AF18" i="30"/>
  <c r="AH18" i="30" s="1"/>
  <c r="AS18" i="30" s="1"/>
  <c r="AE24" i="30"/>
  <c r="P44" i="30"/>
  <c r="G45" i="30"/>
  <c r="V45" i="30"/>
  <c r="G46" i="30"/>
  <c r="G55" i="30" s="1"/>
  <c r="L22" i="31"/>
  <c r="L17" i="31"/>
  <c r="L28" i="31" s="1"/>
  <c r="V15" i="30"/>
  <c r="AF12" i="30"/>
  <c r="AH12" i="30" s="1"/>
  <c r="AS12" i="30" s="1"/>
  <c r="J15" i="30"/>
  <c r="AE15" i="30"/>
  <c r="Y20" i="30"/>
  <c r="Y29" i="30"/>
  <c r="W39" i="30"/>
  <c r="AG39" i="30"/>
  <c r="S43" i="30"/>
  <c r="AF36" i="30"/>
  <c r="AH36" i="30" s="1"/>
  <c r="AS36" i="30" s="1"/>
  <c r="AS44" i="30" s="1"/>
  <c r="J39" i="30"/>
  <c r="AE44" i="30"/>
  <c r="G42" i="30"/>
  <c r="AF11" i="30"/>
  <c r="AH11" i="30" s="1"/>
  <c r="AS11" i="30" s="1"/>
  <c r="J42" i="30"/>
  <c r="S42" i="30"/>
  <c r="Z27" i="30"/>
  <c r="AB27" i="30" s="1"/>
  <c r="AF28" i="30"/>
  <c r="AH28" i="30" s="1"/>
  <c r="AS28" i="30" s="1"/>
  <c r="AS27" i="30"/>
  <c r="Y11" i="30"/>
  <c r="AF22" i="30"/>
  <c r="J43" i="30"/>
  <c r="J51" i="30" s="1"/>
  <c r="Z28" i="30"/>
  <c r="AB28" i="30" s="1"/>
  <c r="AF30" i="30"/>
  <c r="AH30" i="30" s="1"/>
  <c r="AS30" i="30" s="1"/>
  <c r="D31" i="30"/>
  <c r="Z36" i="30"/>
  <c r="AB36" i="30" s="1"/>
  <c r="Y38" i="30"/>
  <c r="V39" i="30"/>
  <c r="L43" i="30"/>
  <c r="F50" i="30"/>
  <c r="L50" i="30" s="1"/>
  <c r="K54" i="30"/>
  <c r="Z54" i="30" s="1"/>
  <c r="S54" i="30"/>
  <c r="W45" i="30"/>
  <c r="AF21" i="30"/>
  <c r="AH21" i="30" s="1"/>
  <c r="AS21" i="30" s="1"/>
  <c r="AR23" i="30"/>
  <c r="AR56" i="30" s="1"/>
  <c r="AA31" i="30"/>
  <c r="Y36" i="30"/>
  <c r="X45" i="30"/>
  <c r="D15" i="30"/>
  <c r="Z22" i="30"/>
  <c r="AB22" i="30" s="1"/>
  <c r="AG44" i="30"/>
  <c r="AR30" i="30"/>
  <c r="G31" i="30"/>
  <c r="S39" i="30"/>
  <c r="AA39" i="30"/>
  <c r="M35" i="30"/>
  <c r="S45" i="30"/>
  <c r="L39" i="30"/>
  <c r="S50" i="30"/>
  <c r="AG52" i="30"/>
  <c r="AG24" i="30"/>
  <c r="J24" i="30"/>
  <c r="AS29" i="30"/>
  <c r="AE31" i="30"/>
  <c r="M34" i="30"/>
  <c r="X39" i="30"/>
  <c r="M38" i="30"/>
  <c r="AE39" i="30"/>
  <c r="P15" i="30"/>
  <c r="AR13" i="30"/>
  <c r="AF14" i="30"/>
  <c r="L15" i="30"/>
  <c r="AA24" i="30"/>
  <c r="AF19" i="30"/>
  <c r="AH19" i="30" s="1"/>
  <c r="AS19" i="30" s="1"/>
  <c r="M20" i="30"/>
  <c r="M21" i="30"/>
  <c r="G24" i="30"/>
  <c r="P31" i="30"/>
  <c r="X31" i="30"/>
  <c r="X43" i="30"/>
  <c r="X51" i="30" s="1"/>
  <c r="AG43" i="30"/>
  <c r="AG51" i="30" s="1"/>
  <c r="X44" i="30"/>
  <c r="X52" i="30" s="1"/>
  <c r="AA45" i="30"/>
  <c r="AA53" i="30" s="1"/>
  <c r="AF34" i="30"/>
  <c r="AH34" i="30" s="1"/>
  <c r="AS34" i="30" s="1"/>
  <c r="AS42" i="30" s="1"/>
  <c r="AR34" i="30"/>
  <c r="M36" i="30"/>
  <c r="W44" i="30"/>
  <c r="AR37" i="30"/>
  <c r="AR45" i="30" s="1"/>
  <c r="AR53" i="30" s="1"/>
  <c r="AR38" i="30"/>
  <c r="AR46" i="30" s="1"/>
  <c r="AR55" i="30" s="1"/>
  <c r="G39" i="30"/>
  <c r="K42" i="30"/>
  <c r="N47" i="30"/>
  <c r="W43" i="30"/>
  <c r="D45" i="30"/>
  <c r="D53" i="30" s="1"/>
  <c r="AO45" i="30"/>
  <c r="D46" i="30"/>
  <c r="D55" i="30" s="1"/>
  <c r="R47" i="30"/>
  <c r="N52" i="30"/>
  <c r="P52" i="30" s="1"/>
  <c r="E55" i="30"/>
  <c r="AO56" i="30"/>
  <c r="AG53" i="30"/>
  <c r="S31" i="30"/>
  <c r="AM57" i="30"/>
  <c r="AO15" i="30"/>
  <c r="G53" i="30"/>
  <c r="W24" i="30"/>
  <c r="Y19" i="30"/>
  <c r="AQ20" i="30"/>
  <c r="V24" i="30"/>
  <c r="P39" i="30"/>
  <c r="AK45" i="30"/>
  <c r="AK53" i="30" s="1"/>
  <c r="AE42" i="30"/>
  <c r="AE43" i="30"/>
  <c r="AQ14" i="30"/>
  <c r="M18" i="30"/>
  <c r="M27" i="30"/>
  <c r="M28" i="30"/>
  <c r="W31" i="30"/>
  <c r="Y31" i="30" s="1"/>
  <c r="M30" i="30"/>
  <c r="L31" i="30"/>
  <c r="Z35" i="30"/>
  <c r="AB35" i="30" s="1"/>
  <c r="AQ45" i="30"/>
  <c r="AQ38" i="30"/>
  <c r="AQ46" i="30" s="1"/>
  <c r="AQ55" i="30" s="1"/>
  <c r="V43" i="30"/>
  <c r="P45" i="30"/>
  <c r="AE46" i="30"/>
  <c r="B47" i="30"/>
  <c r="AQ42" i="30"/>
  <c r="AK15" i="30"/>
  <c r="AH14" i="30"/>
  <c r="AS14" i="30" s="1"/>
  <c r="S53" i="30"/>
  <c r="AH13" i="30"/>
  <c r="AS13" i="30" s="1"/>
  <c r="AH22" i="30"/>
  <c r="AS22" i="30" s="1"/>
  <c r="AS54" i="30" s="1"/>
  <c r="AF54" i="30"/>
  <c r="AK44" i="30"/>
  <c r="AK52" i="30" s="1"/>
  <c r="M14" i="30"/>
  <c r="AG15" i="30"/>
  <c r="Z19" i="30"/>
  <c r="AB19" i="30" s="1"/>
  <c r="M54" i="30"/>
  <c r="L46" i="30"/>
  <c r="O47" i="30"/>
  <c r="T53" i="30"/>
  <c r="L54" i="30"/>
  <c r="C55" i="30"/>
  <c r="G50" i="30"/>
  <c r="G15" i="30"/>
  <c r="M11" i="30"/>
  <c r="AA15" i="30"/>
  <c r="Y13" i="30"/>
  <c r="X53" i="30"/>
  <c r="X15" i="30"/>
  <c r="AR19" i="30"/>
  <c r="M22" i="30"/>
  <c r="Z29" i="30"/>
  <c r="AB29" i="30" s="1"/>
  <c r="AR35" i="30"/>
  <c r="AR43" i="30" s="1"/>
  <c r="AO43" i="30"/>
  <c r="AO51" i="30" s="1"/>
  <c r="AQ36" i="30"/>
  <c r="AQ44" i="30" s="1"/>
  <c r="AR36" i="30"/>
  <c r="P42" i="30"/>
  <c r="AA42" i="30"/>
  <c r="AA50" i="30" s="1"/>
  <c r="E52" i="30"/>
  <c r="G44" i="30"/>
  <c r="G52" i="30" s="1"/>
  <c r="L45" i="30"/>
  <c r="AC53" i="30"/>
  <c r="AE45" i="30"/>
  <c r="AP47" i="30"/>
  <c r="Z13" i="30"/>
  <c r="AB13" i="30" s="1"/>
  <c r="Y14" i="30"/>
  <c r="Y18" i="30"/>
  <c r="AQ18" i="30"/>
  <c r="AO54" i="30"/>
  <c r="AR22" i="30"/>
  <c r="AR54" i="30" s="1"/>
  <c r="K24" i="30"/>
  <c r="AF24" i="30" s="1"/>
  <c r="AH24" i="30" s="1"/>
  <c r="AG42" i="30"/>
  <c r="AG31" i="30"/>
  <c r="S15" i="30"/>
  <c r="AR12" i="30"/>
  <c r="M13" i="30"/>
  <c r="W52" i="30"/>
  <c r="AA52" i="30"/>
  <c r="Z14" i="30"/>
  <c r="AB14" i="30" s="1"/>
  <c r="K15" i="30"/>
  <c r="Z18" i="30"/>
  <c r="AF20" i="30"/>
  <c r="AH20" i="30" s="1"/>
  <c r="AS20" i="30" s="1"/>
  <c r="Z20" i="30"/>
  <c r="AB20" i="30" s="1"/>
  <c r="Y21" i="30"/>
  <c r="Y22" i="30"/>
  <c r="AQ22" i="30"/>
  <c r="AQ54" i="30" s="1"/>
  <c r="Z23" i="30"/>
  <c r="AF23" i="30"/>
  <c r="L24" i="30"/>
  <c r="AO24" i="30"/>
  <c r="Y27" i="30"/>
  <c r="Y28" i="30"/>
  <c r="AQ28" i="30"/>
  <c r="AQ31" i="30" s="1"/>
  <c r="J45" i="30"/>
  <c r="Y34" i="30"/>
  <c r="AK42" i="30"/>
  <c r="AK50" i="30" s="1"/>
  <c r="AK39" i="30"/>
  <c r="AF35" i="30"/>
  <c r="AH35" i="30" s="1"/>
  <c r="AS35" i="30" s="1"/>
  <c r="AF37" i="30"/>
  <c r="AH37" i="30" s="1"/>
  <c r="AS37" i="30" s="1"/>
  <c r="Z37" i="30"/>
  <c r="AB37" i="30" s="1"/>
  <c r="AF38" i="30"/>
  <c r="AH38" i="30" s="1"/>
  <c r="AS38" i="30" s="1"/>
  <c r="AS46" i="30" s="1"/>
  <c r="AS55" i="30" s="1"/>
  <c r="D39" i="30"/>
  <c r="K39" i="30"/>
  <c r="AF39" i="30" s="1"/>
  <c r="D42" i="30"/>
  <c r="M42" i="30" s="1"/>
  <c r="H47" i="30"/>
  <c r="H50" i="30"/>
  <c r="W42" i="30"/>
  <c r="AI57" i="30"/>
  <c r="AN47" i="30"/>
  <c r="B51" i="30"/>
  <c r="B57" i="30" s="1"/>
  <c r="D43" i="30"/>
  <c r="D51" i="30" s="1"/>
  <c r="G43" i="30"/>
  <c r="G51" i="30" s="1"/>
  <c r="K43" i="30"/>
  <c r="B52" i="30"/>
  <c r="K44" i="30"/>
  <c r="D44" i="30"/>
  <c r="D52" i="30" s="1"/>
  <c r="K46" i="30"/>
  <c r="P46" i="30"/>
  <c r="T55" i="30"/>
  <c r="V46" i="30"/>
  <c r="F47" i="30"/>
  <c r="AD47" i="30"/>
  <c r="AL47" i="30"/>
  <c r="R57" i="30"/>
  <c r="V52" i="30"/>
  <c r="E53" i="30"/>
  <c r="AE54" i="30"/>
  <c r="S55" i="30"/>
  <c r="J52" i="30"/>
  <c r="AK31" i="30"/>
  <c r="AO42" i="30"/>
  <c r="AO31" i="30"/>
  <c r="K31" i="30"/>
  <c r="Y39" i="30"/>
  <c r="X42" i="30"/>
  <c r="AJ50" i="30"/>
  <c r="AJ47" i="30"/>
  <c r="P43" i="30"/>
  <c r="N51" i="30"/>
  <c r="AM47" i="30"/>
  <c r="C51" i="30"/>
  <c r="AD51" i="30"/>
  <c r="AD57" i="30" s="1"/>
  <c r="O57" i="30"/>
  <c r="W50" i="30"/>
  <c r="W15" i="30"/>
  <c r="AQ11" i="30"/>
  <c r="Z12" i="30"/>
  <c r="AB12" i="30" s="1"/>
  <c r="P24" i="30"/>
  <c r="X24" i="30"/>
  <c r="AQ21" i="30"/>
  <c r="Y54" i="30"/>
  <c r="W56" i="30"/>
  <c r="Y23" i="30"/>
  <c r="Y56" i="30" s="1"/>
  <c r="T50" i="30"/>
  <c r="T47" i="30"/>
  <c r="V42" i="30"/>
  <c r="AL57" i="30"/>
  <c r="S52" i="30"/>
  <c r="V44" i="30"/>
  <c r="W46" i="30"/>
  <c r="S51" i="30"/>
  <c r="AC52" i="30"/>
  <c r="AC57" i="30" s="1"/>
  <c r="L53" i="30"/>
  <c r="J50" i="30"/>
  <c r="AR11" i="30"/>
  <c r="M12" i="30"/>
  <c r="AA51" i="30"/>
  <c r="AQ12" i="30"/>
  <c r="AR27" i="30"/>
  <c r="M29" i="30"/>
  <c r="AR29" i="30"/>
  <c r="AO39" i="30"/>
  <c r="AK43" i="30"/>
  <c r="AK51" i="30" s="1"/>
  <c r="AQ35" i="30"/>
  <c r="S44" i="30"/>
  <c r="Y37" i="30"/>
  <c r="L42" i="30"/>
  <c r="AF42" i="30"/>
  <c r="AO44" i="30"/>
  <c r="AO52" i="30" s="1"/>
  <c r="C47" i="30"/>
  <c r="AI47" i="30"/>
  <c r="P50" i="30"/>
  <c r="AN57" i="30"/>
  <c r="V51" i="30"/>
  <c r="AO53" i="30"/>
  <c r="P54" i="30"/>
  <c r="V54" i="30"/>
  <c r="AE55" i="30"/>
  <c r="AK23" i="30"/>
  <c r="AK56" i="30" s="1"/>
  <c r="Z30" i="30"/>
  <c r="AB30" i="30" s="1"/>
  <c r="Z34" i="30"/>
  <c r="Z38" i="30"/>
  <c r="AB38" i="30" s="1"/>
  <c r="AP57" i="30"/>
  <c r="L44" i="30"/>
  <c r="K45" i="30"/>
  <c r="E47" i="30"/>
  <c r="I47" i="30"/>
  <c r="Q47" i="30"/>
  <c r="U47" i="30"/>
  <c r="AC47" i="30"/>
  <c r="L52" i="30"/>
  <c r="P53" i="30"/>
  <c r="I57" i="30"/>
  <c r="Q57" i="30"/>
  <c r="U57" i="30"/>
  <c r="AE50" i="30"/>
  <c r="P55" i="30"/>
  <c r="AB57" i="32" l="1"/>
  <c r="AJ50" i="32"/>
  <c r="AJ57" i="32" s="1"/>
  <c r="AJ22" i="32"/>
  <c r="S47" i="30"/>
  <c r="N57" i="30"/>
  <c r="AH39" i="30"/>
  <c r="AS45" i="30"/>
  <c r="AE47" i="30"/>
  <c r="AS43" i="30"/>
  <c r="AS51" i="30" s="1"/>
  <c r="M46" i="30"/>
  <c r="Y43" i="30"/>
  <c r="M24" i="30"/>
  <c r="M31" i="30"/>
  <c r="F57" i="30"/>
  <c r="E57" i="30"/>
  <c r="AS31" i="30"/>
  <c r="AR39" i="30"/>
  <c r="G47" i="30"/>
  <c r="AQ53" i="30"/>
  <c r="Y45" i="30"/>
  <c r="L47" i="30"/>
  <c r="Y24" i="30"/>
  <c r="AR51" i="30"/>
  <c r="AG47" i="30"/>
  <c r="AA47" i="30"/>
  <c r="W53" i="30"/>
  <c r="Y53" i="30" s="1"/>
  <c r="M15" i="30"/>
  <c r="V47" i="30"/>
  <c r="AO47" i="30"/>
  <c r="AS52" i="30"/>
  <c r="AF15" i="30"/>
  <c r="AH15" i="30" s="1"/>
  <c r="W51" i="30"/>
  <c r="Y51" i="30" s="1"/>
  <c r="AQ52" i="30"/>
  <c r="D50" i="30"/>
  <c r="D57" i="30" s="1"/>
  <c r="AR31" i="30"/>
  <c r="AF31" i="30"/>
  <c r="AH31" i="30" s="1"/>
  <c r="M39" i="30"/>
  <c r="M45" i="30"/>
  <c r="AR24" i="30"/>
  <c r="K55" i="30"/>
  <c r="Y44" i="30"/>
  <c r="AR44" i="30"/>
  <c r="AR52" i="30" s="1"/>
  <c r="Z31" i="30"/>
  <c r="AB31" i="30" s="1"/>
  <c r="AH42" i="30"/>
  <c r="K47" i="30"/>
  <c r="AQ43" i="30"/>
  <c r="AQ51" i="30" s="1"/>
  <c r="AQ39" i="30"/>
  <c r="L51" i="30"/>
  <c r="AO50" i="30"/>
  <c r="K52" i="30"/>
  <c r="K51" i="30"/>
  <c r="Y42" i="30"/>
  <c r="W47" i="30"/>
  <c r="AH23" i="30"/>
  <c r="AF56" i="30"/>
  <c r="Z15" i="30"/>
  <c r="AB15" i="30" s="1"/>
  <c r="AQ24" i="30"/>
  <c r="M52" i="30"/>
  <c r="AS50" i="30"/>
  <c r="AS15" i="30"/>
  <c r="P47" i="30"/>
  <c r="AK24" i="30"/>
  <c r="M55" i="30"/>
  <c r="C57" i="30"/>
  <c r="AQ47" i="30"/>
  <c r="Z45" i="30"/>
  <c r="AB45" i="30" s="1"/>
  <c r="AF45" i="30"/>
  <c r="AA57" i="30"/>
  <c r="AR15" i="30"/>
  <c r="W55" i="30"/>
  <c r="Y46" i="30"/>
  <c r="T57" i="30"/>
  <c r="V50" i="30"/>
  <c r="AQ50" i="30"/>
  <c r="AQ15" i="30"/>
  <c r="K53" i="30"/>
  <c r="Z46" i="30"/>
  <c r="AB46" i="30" s="1"/>
  <c r="AF46" i="30"/>
  <c r="AF43" i="30"/>
  <c r="Z43" i="30"/>
  <c r="AB43" i="30" s="1"/>
  <c r="H57" i="30"/>
  <c r="K50" i="30"/>
  <c r="Z56" i="30"/>
  <c r="AB23" i="30"/>
  <c r="Y52" i="30"/>
  <c r="D47" i="30"/>
  <c r="Z42" i="30"/>
  <c r="J47" i="30"/>
  <c r="AB34" i="30"/>
  <c r="Z39" i="30"/>
  <c r="AB39" i="30" s="1"/>
  <c r="AE52" i="30"/>
  <c r="AG50" i="30"/>
  <c r="AJ57" i="30"/>
  <c r="M44" i="30"/>
  <c r="M51" i="30"/>
  <c r="G57" i="30"/>
  <c r="V53" i="30"/>
  <c r="AH54" i="30"/>
  <c r="AF50" i="30"/>
  <c r="AK57" i="30"/>
  <c r="AS39" i="30"/>
  <c r="AR42" i="30"/>
  <c r="S57" i="30"/>
  <c r="J53" i="30"/>
  <c r="J57" i="30" s="1"/>
  <c r="Y15" i="30"/>
  <c r="AE51" i="30"/>
  <c r="P51" i="30"/>
  <c r="X47" i="30"/>
  <c r="X50" i="30"/>
  <c r="Y50" i="30" s="1"/>
  <c r="V55" i="30"/>
  <c r="AF44" i="30"/>
  <c r="Z44" i="30"/>
  <c r="AB44" i="30" s="1"/>
  <c r="M43" i="30"/>
  <c r="AK47" i="30"/>
  <c r="AB18" i="30"/>
  <c r="Z24" i="30"/>
  <c r="AB24" i="30" s="1"/>
  <c r="AE53" i="30"/>
  <c r="L55" i="30"/>
  <c r="AS53" i="30"/>
  <c r="AB54" i="30"/>
  <c r="L57" i="30" l="1"/>
  <c r="AS47" i="30"/>
  <c r="AF47" i="30"/>
  <c r="AH47" i="30" s="1"/>
  <c r="AR47" i="30"/>
  <c r="M50" i="30"/>
  <c r="AE57" i="30"/>
  <c r="Y47" i="30"/>
  <c r="AG57" i="30"/>
  <c r="AB42" i="30"/>
  <c r="Z47" i="30"/>
  <c r="AB47" i="30" s="1"/>
  <c r="AB56" i="30"/>
  <c r="AQ57" i="30"/>
  <c r="Z51" i="30"/>
  <c r="AO57" i="30"/>
  <c r="M53" i="30"/>
  <c r="AH50" i="30"/>
  <c r="M47" i="30"/>
  <c r="Z53" i="30"/>
  <c r="V57" i="30"/>
  <c r="Y55" i="30"/>
  <c r="Z55" i="30"/>
  <c r="AH56" i="30"/>
  <c r="AS23" i="30"/>
  <c r="AH44" i="30"/>
  <c r="AF52" i="30"/>
  <c r="X57" i="30"/>
  <c r="Z50" i="30"/>
  <c r="K57" i="30"/>
  <c r="AH43" i="30"/>
  <c r="AF51" i="30"/>
  <c r="AH45" i="30"/>
  <c r="AF53" i="30"/>
  <c r="Z52" i="30"/>
  <c r="P57" i="30"/>
  <c r="AF55" i="30"/>
  <c r="AH46" i="30"/>
  <c r="AR50" i="30"/>
  <c r="W57" i="30"/>
  <c r="M57" i="30" l="1"/>
  <c r="AB53" i="30"/>
  <c r="AH53" i="30"/>
  <c r="AS56" i="30"/>
  <c r="AS24" i="30"/>
  <c r="AF57" i="30"/>
  <c r="AH55" i="30"/>
  <c r="AB52" i="30"/>
  <c r="Z57" i="30"/>
  <c r="AB50" i="30"/>
  <c r="AH52" i="30"/>
  <c r="Y57" i="30"/>
  <c r="AB51" i="30"/>
  <c r="AR57" i="30"/>
  <c r="AH51" i="30"/>
  <c r="AB55" i="30"/>
  <c r="AS57" i="30" l="1"/>
  <c r="AH57" i="30"/>
  <c r="AB57" i="30"/>
</calcChain>
</file>

<file path=xl/sharedStrings.xml><?xml version="1.0" encoding="utf-8"?>
<sst xmlns="http://schemas.openxmlformats.org/spreadsheetml/2006/main" count="724" uniqueCount="164">
  <si>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</si>
  <si>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</si>
  <si>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</si>
  <si>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</si>
  <si>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</si>
  <si>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</si>
  <si>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</si>
  <si>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</si>
  <si>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</si>
  <si>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</si>
  <si>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</si>
  <si>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</si>
  <si>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CAS OLT</t>
  </si>
  <si>
    <t>Direcția Relații Contractuale</t>
  </si>
  <si>
    <t>SITUAŢIE</t>
  </si>
  <si>
    <t>Unitatea Sanitară,                                           DRG(ACUȚI)</t>
  </si>
  <si>
    <t>Hospital Phoenix Network One Day</t>
  </si>
  <si>
    <t>Influente (+/-)</t>
  </si>
  <si>
    <t xml:space="preserve">Valoare contract ianuarie 2019 </t>
  </si>
  <si>
    <t xml:space="preserve">Valoare contract februarie 2019 </t>
  </si>
  <si>
    <t xml:space="preserve">Valoare contract martie 2019 </t>
  </si>
  <si>
    <t xml:space="preserve">Valoare contract trimestrul I-2019 </t>
  </si>
  <si>
    <t xml:space="preserve">Valoare contract aprilie 2019 </t>
  </si>
  <si>
    <t>Valoare contract aprilie 2019 modificat</t>
  </si>
  <si>
    <t xml:space="preserve">Valoare contract mai 2019 </t>
  </si>
  <si>
    <t>Valoare contract mai 2019 modificat</t>
  </si>
  <si>
    <t xml:space="preserve">Valoare contract iunie 2019 </t>
  </si>
  <si>
    <t>Valoare contract iunie 2019 modificat</t>
  </si>
  <si>
    <t>Valoare contract trimestrul II-2019</t>
  </si>
  <si>
    <t>Valoare contract trimestrul II-2019 modificat</t>
  </si>
  <si>
    <t>SEMESTRUL I-2019</t>
  </si>
  <si>
    <t>SEMESTRUL I-2019 modificat</t>
  </si>
  <si>
    <t>Valoare contract ianuarie 2019 modificat</t>
  </si>
  <si>
    <t>Valoare contract februarie 2019 modificat</t>
  </si>
  <si>
    <t>Valoare contract martie 2019 modificat</t>
  </si>
  <si>
    <t>Valoare contract trimestrul I-2019 modificat</t>
  </si>
  <si>
    <t>Comp.Evaluare, Contractare Servicii Medicale, Medicamente și Dispozitive medicale</t>
  </si>
  <si>
    <t xml:space="preserve">Valoare contract iulie 2019 </t>
  </si>
  <si>
    <t>Valoare contract iulie 2019 modificat</t>
  </si>
  <si>
    <t xml:space="preserve">Valoare contract perioada ianuarie-iulie 2019 </t>
  </si>
  <si>
    <t>Valoare contract perioada ianuarie-iulie 2019 modificat</t>
  </si>
  <si>
    <t xml:space="preserve">Valoare contract august 2019 </t>
  </si>
  <si>
    <t xml:space="preserve">Valoare contract septembrie 2019 </t>
  </si>
  <si>
    <t xml:space="preserve">Valoare contract trimestrul III-2019 </t>
  </si>
  <si>
    <t xml:space="preserve">Valoare contract  octombrie 2019 </t>
  </si>
  <si>
    <t xml:space="preserve">Valoare contract decembrie 2019 </t>
  </si>
  <si>
    <t xml:space="preserve">Valoare contract trimestrul IV 2019 </t>
  </si>
  <si>
    <t xml:space="preserve">Valoare contract august-decembrie 2019 </t>
  </si>
  <si>
    <t xml:space="preserve">Valoare contract anul 2019 </t>
  </si>
  <si>
    <t>SC Domus Med SRL Piatra-Olt</t>
  </si>
  <si>
    <t>Suma contractata initial in luna noiembrie 2019</t>
  </si>
  <si>
    <t>Influente regularizare trimestrul II-2019</t>
  </si>
  <si>
    <t>Suma contractata final in luna noiembrie 2019</t>
  </si>
  <si>
    <t xml:space="preserve"> privind contractarea serviciilor  in asistenţa medicală spitaliceasca   aferente anului 2019</t>
  </si>
  <si>
    <t>Anexa nr.1</t>
  </si>
  <si>
    <t>CASA DE ASIGURARI DE SANATATE OLT</t>
  </si>
  <si>
    <t>DIRECTIA RELATII CONTRACTUALE</t>
  </si>
  <si>
    <t>COMP.E.C.S.M.M.D.M.</t>
  </si>
  <si>
    <t>SITUATIA</t>
  </si>
  <si>
    <t>privind repartizarea sumelor neconsumate privind serviciile  in asistenţa medicală spitaliceasca  aferente anului- 2019</t>
  </si>
  <si>
    <t>Luna/an</t>
  </si>
  <si>
    <t>CREDITE DE ANGAJAMENT APROBATE PENTRU ANUL 2019 DIN CARE:</t>
  </si>
  <si>
    <t>Buget alocat pentru perioada ianuarie-iunie 2019</t>
  </si>
  <si>
    <t>Buget alocat pentru perioada iulie-decembrie 2019</t>
  </si>
  <si>
    <t>CREDITE DE ANGAJAMENT APROBATE-ATI 1%</t>
  </si>
  <si>
    <t>Suma retinuta initial (5%)</t>
  </si>
  <si>
    <t>Diferenta ce poate fi contractata pentru perioada iulie-decembrie 2019,</t>
  </si>
  <si>
    <t>CREDITE DE ANGAJAMENT INITIALE-SERVICII</t>
  </si>
  <si>
    <t>INFLUENTE  CREDITE DE ANGAJAMENT SERVICII                   (+/-)</t>
  </si>
  <si>
    <t>CREDITE DE ANGAJAMENT FINALE-SERVICII</t>
  </si>
  <si>
    <t>CREDITE DE ANGAJAMENT -ATI</t>
  </si>
  <si>
    <t>CREDITE DE ANGAJAMENT TOTAL</t>
  </si>
  <si>
    <t>3=1-2</t>
  </si>
  <si>
    <t>4=3*1%</t>
  </si>
  <si>
    <t>5=3*5%</t>
  </si>
  <si>
    <t>6=3-4-5</t>
  </si>
  <si>
    <t>6=4+5</t>
  </si>
  <si>
    <t>8=6+7</t>
  </si>
  <si>
    <t xml:space="preserve">ianuarie </t>
  </si>
  <si>
    <t xml:space="preserve">februarie </t>
  </si>
  <si>
    <t>martie</t>
  </si>
  <si>
    <t>trim. I 2019</t>
  </si>
  <si>
    <t>aprilie</t>
  </si>
  <si>
    <t xml:space="preserve">mai </t>
  </si>
  <si>
    <t xml:space="preserve">iunie </t>
  </si>
  <si>
    <t>trim. II 2019</t>
  </si>
  <si>
    <t>Semestrul I 2019</t>
  </si>
  <si>
    <t>iulie</t>
  </si>
  <si>
    <t>august</t>
  </si>
  <si>
    <t>septembrie</t>
  </si>
  <si>
    <t>trim. III 2019</t>
  </si>
  <si>
    <t>9 luni 2019</t>
  </si>
  <si>
    <t>octombrie</t>
  </si>
  <si>
    <t>noiembrie</t>
  </si>
  <si>
    <t>decembrie</t>
  </si>
  <si>
    <t>Semestrul II 2019</t>
  </si>
  <si>
    <t>Anul 2019</t>
  </si>
  <si>
    <t>Ec. Sorina OANCEA -  Preşedinte</t>
  </si>
  <si>
    <t>dr. Antoaneta PETRA- membru</t>
  </si>
  <si>
    <t>ec. Eduard DRAPATOF- membru</t>
  </si>
  <si>
    <t>jr.Dragos OSTROVEANNU- membru</t>
  </si>
  <si>
    <t>Comisia de contractare a serviciilor medicale spitalicesti din cadrul CAS Olt,</t>
  </si>
  <si>
    <t>CASA DE ASIGURĂRI DE SĂNĂTATE OLT</t>
  </si>
  <si>
    <t xml:space="preserve">  serviciilor medicale spitalicesti propuse spre contractare pentru perioada august-decembrie 2019 </t>
  </si>
  <si>
    <t>Unitatea Sanitară,                         DRG(ACUȚI)</t>
  </si>
  <si>
    <t>Valoare servicii realizate aprilie 2018</t>
  </si>
  <si>
    <t>Valoare servicii realizate mai 2018</t>
  </si>
  <si>
    <t>Valoare servicii realizate iunie 2018</t>
  </si>
  <si>
    <t>Valoare servicii realizate trimestrul II-2018</t>
  </si>
  <si>
    <t>Valoare servicii realizate trimestrul II-2018 la regularizare</t>
  </si>
  <si>
    <t>Valoare servicii realizate iulie 2018</t>
  </si>
  <si>
    <t>Valoare servicii realizate august 2018</t>
  </si>
  <si>
    <t>Valoare servicii realizate septembrie 2018</t>
  </si>
  <si>
    <t>Valoare servicii realizate trimestrul III-2018</t>
  </si>
  <si>
    <t>Valoare servicii realizate aprilie-septembrie -2018 regularizare</t>
  </si>
  <si>
    <t>Valoare servicii realizate octombrie 2018</t>
  </si>
  <si>
    <t>Valoare servicii realizate noiembrie 2018</t>
  </si>
  <si>
    <t>Valoare servicii realizate decembrie 2018</t>
  </si>
  <si>
    <t xml:space="preserve">Valoare servicii realizate aprilie-decembrie -2018 </t>
  </si>
  <si>
    <t>Valoare servicii realizate aprilie-decembrie -2018 regularizare</t>
  </si>
  <si>
    <t xml:space="preserve">Valoare servicii realizate ianuarie -2019 </t>
  </si>
  <si>
    <t xml:space="preserve">Valoare servicii realizate februarie -2019 </t>
  </si>
  <si>
    <t>Valoare servicii realizate martie 2019</t>
  </si>
  <si>
    <t>Valoare servicii realizate trimestrul I-2019 la regularizare</t>
  </si>
  <si>
    <t xml:space="preserve">Valoare servicii realizate aprilie -2019 </t>
  </si>
  <si>
    <t xml:space="preserve">Valoare servicii realizate mai -2019 </t>
  </si>
  <si>
    <t>Valoare servicii realizate iunie 2019</t>
  </si>
  <si>
    <t>Valoare servicii realizate aprilie 2018-iunie 2019</t>
  </si>
  <si>
    <t xml:space="preserve">Medie lunara servicii realizate perioada aprilie 2018-iunie 2019 </t>
  </si>
  <si>
    <t>Capacitate maxima 2019 valabila pana la 31.07.2019</t>
  </si>
  <si>
    <t>Capacitate maxima 2019 valabila incepand cu  01.08.2019</t>
  </si>
  <si>
    <t xml:space="preserve">Pondere servicii realizate in perioada aprilie 2018-aprilie 2019 </t>
  </si>
  <si>
    <t>Buget aprobat anul 2019</t>
  </si>
  <si>
    <t>Suma retinuta initial (6%)</t>
  </si>
  <si>
    <t>Diferenta ce poate fi contractata pentru perioada iulie-decembrie 2019, din care:</t>
  </si>
  <si>
    <t>Suma alocata pentru luna iulie-2019</t>
  </si>
  <si>
    <t>Suma alocata pentru perioada august-decembrie 2019</t>
  </si>
  <si>
    <t>Suma repartizata</t>
  </si>
  <si>
    <t>Suma contractata in luna august 2019</t>
  </si>
  <si>
    <t>Suma contractata in luna septembrie 2019</t>
  </si>
  <si>
    <t>Suma contractata in trimestrul III 2019</t>
  </si>
  <si>
    <t>Suma contractata in luna octombrie 2019</t>
  </si>
  <si>
    <t>Suma contractata in luna decembrie 2019</t>
  </si>
  <si>
    <t>Suma contractata in trimestrul IV-2019</t>
  </si>
  <si>
    <t>Suma contractata initial in perioada august-decembrie 2019</t>
  </si>
  <si>
    <t>Suma contractata final in perioada august-decembrie 2019</t>
  </si>
  <si>
    <t>4=1+2+3</t>
  </si>
  <si>
    <t>9=6+7+8</t>
  </si>
  <si>
    <t>14=10+11+12+13</t>
  </si>
  <si>
    <t>23=15+19+20+21+22</t>
  </si>
  <si>
    <t>24=23/15 luni</t>
  </si>
  <si>
    <t>25i</t>
  </si>
  <si>
    <t>26=24i/24 tot.</t>
  </si>
  <si>
    <t>29=27-28</t>
  </si>
  <si>
    <t>30=29*6%</t>
  </si>
  <si>
    <t>31=29-30</t>
  </si>
  <si>
    <t>33=31-32</t>
  </si>
  <si>
    <t>32=25*31</t>
  </si>
  <si>
    <t>35=32+33+34</t>
  </si>
  <si>
    <t>39=37+38</t>
  </si>
  <si>
    <t>41=36+39+40</t>
  </si>
  <si>
    <t>42=33+34+36+37+40</t>
  </si>
  <si>
    <t>43=33+34+35+39+40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</si>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</sst>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4" fontId="1" fillId="0" borderId="0" xfId="0" applyNumberFormat="1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6" fillId="0" borderId="0" xfId="0" applyNumberFormat="1" applyFont="1"/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7" fillId="0" borderId="0" xfId="0" applyNumberFormat="1" applyFont="1" applyAlignment="1">
      <alignment horizontal="left"/>
    </xf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2" fillId="2" borderId="0" xfId="0" applyFont="1" applyFill="1"/>
    <xf numFmtId="0" fontId="4" fillId="2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 applyAlignment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center"/>
    </xf>
    <xf numFmtId="0" fontId="9" fillId="0" borderId="0" xfId="0" applyFont="1"/>
    <xf numFmtId="4" fontId="11" fillId="0" borderId="1" xfId="0" applyNumberFormat="1" applyFont="1" applyBorder="1" applyAlignment="1"/>
    <xf numFmtId="4" fontId="11" fillId="0" borderId="1" xfId="0" applyNumberFormat="1" applyFont="1" applyBorder="1"/>
    <xf numFmtId="0" fontId="8" fillId="0" borderId="1" xfId="0" applyFont="1" applyBorder="1"/>
    <xf numFmtId="4" fontId="12" fillId="0" borderId="1" xfId="0" applyNumberFormat="1" applyFont="1" applyBorder="1"/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8" fillId="0" borderId="0" xfId="0" applyNumberFormat="1" applyFont="1"/>
    <xf numFmtId="4" fontId="9" fillId="0" borderId="0" xfId="0" applyNumberFormat="1" applyFont="1"/>
    <xf numFmtId="4" fontId="9" fillId="0" borderId="1" xfId="0" applyNumberFormat="1" applyFont="1" applyBorder="1"/>
    <xf numFmtId="0" fontId="1" fillId="0" borderId="0" xfId="0" applyFont="1" applyAlignment="1"/>
    <xf numFmtId="4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4" fillId="3" borderId="1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4" fontId="17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2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4" fillId="0" borderId="0" xfId="0" applyNumberFormat="1" applyFont="1" applyBorder="1" applyAlignment="1">
      <alignment horizontal="center"/>
    </xf>
    <xf numFmtId="4" fontId="4" fillId="0" borderId="7" xfId="0" applyNumberFormat="1" applyFont="1" applyBorder="1"/>
    <xf numFmtId="0" fontId="4" fillId="2" borderId="0" xfId="0" applyFont="1" applyFill="1"/>
    <xf numFmtId="4" fontId="4" fillId="0" borderId="4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8" fillId="3" borderId="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4" fillId="0" borderId="12" xfId="0" applyNumberFormat="1" applyFont="1" applyBorder="1"/>
    <xf numFmtId="0" fontId="4" fillId="2" borderId="1" xfId="0" applyFont="1" applyFill="1" applyBorder="1" applyAlignment="1">
      <alignment vertical="center" wrapText="1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4" fillId="2" borderId="0" xfId="0" applyNumberFormat="1" applyFont="1" applyFill="1"/>
    <xf numFmtId="4" fontId="3" fillId="0" borderId="1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0" xfId="0" applyFont="1" applyBorder="1"/>
    <xf numFmtId="0" fontId="19" fillId="0" borderId="0" xfId="0" applyFont="1"/>
    <xf numFmtId="4" fontId="19" fillId="2" borderId="0" xfId="0" applyNumberFormat="1" applyFont="1" applyFill="1"/>
    <xf numFmtId="0" fontId="19" fillId="2" borderId="0" xfId="0" applyFont="1" applyFill="1"/>
    <xf numFmtId="4" fontId="19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/>
    <xf numFmtId="4" fontId="6" fillId="0" borderId="0" xfId="0" applyNumberFormat="1" applyFont="1" applyBorder="1"/>
    <xf numFmtId="4" fontId="0" fillId="0" borderId="0" xfId="0" applyNumberForma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1"/>
  <sheetViews>
    <sheetView topLeftCell="AG46" workbookViewId="0">
      <selection activeCell="AM75" sqref="AM75"/>
    </sheetView>
  </sheetViews>
  <sheetFormatPr defaultColWidth="13.85546875" defaultRowHeight="12.75" x14ac:dyDescent="0.2"/>
  <cols>
    <col min="1" max="1" width="30.42578125" style="1" customWidth="1"/>
    <col min="2" max="4" width="14.85546875" style="30" customWidth="1"/>
    <col min="5" max="7" width="15.140625" style="28" customWidth="1"/>
    <col min="8" max="10" width="13.140625" style="23" customWidth="1"/>
    <col min="11" max="16384" width="13.85546875" style="1"/>
  </cols>
  <sheetData>
    <row r="1" spans="1:53" ht="15" x14ac:dyDescent="0.25">
      <c r="A1" s="25" t="s">
        <v>12</v>
      </c>
      <c r="B1" s="26"/>
      <c r="C1" s="26"/>
      <c r="D1" s="26"/>
      <c r="E1" s="40"/>
      <c r="F1" s="40"/>
      <c r="G1" s="40"/>
      <c r="P1" s="1" t="s">
        <v>54</v>
      </c>
    </row>
    <row r="2" spans="1:53" ht="15" x14ac:dyDescent="0.25">
      <c r="A2" s="25" t="s">
        <v>13</v>
      </c>
      <c r="B2" s="27"/>
      <c r="C2" s="27"/>
      <c r="D2" s="27"/>
    </row>
    <row r="3" spans="1:53" ht="15" x14ac:dyDescent="0.25">
      <c r="A3" s="29" t="s">
        <v>36</v>
      </c>
      <c r="B3" s="27"/>
      <c r="C3" s="27"/>
      <c r="D3" s="27"/>
    </row>
    <row r="4" spans="1:53" ht="15" x14ac:dyDescent="0.25">
      <c r="A4" s="29"/>
      <c r="B4" s="27"/>
      <c r="C4" s="27"/>
      <c r="D4" s="27"/>
    </row>
    <row r="5" spans="1:53" ht="10.5" customHeight="1" x14ac:dyDescent="0.2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AD5" s="40"/>
      <c r="AE5" s="40"/>
      <c r="AF5" s="40"/>
      <c r="AG5" s="40"/>
      <c r="AH5" s="40"/>
      <c r="AI5" s="35"/>
      <c r="AJ5" s="35"/>
      <c r="AK5" s="35"/>
      <c r="AL5" s="35"/>
      <c r="AM5" s="35"/>
      <c r="AN5" s="35"/>
      <c r="AO5" s="35"/>
    </row>
    <row r="6" spans="1:53" ht="11.25" customHeight="1" x14ac:dyDescent="0.2">
      <c r="A6" s="43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S6" s="35"/>
      <c r="T6" s="42" t="s">
        <v>14</v>
      </c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K6" s="35"/>
      <c r="AL6" s="35"/>
      <c r="AM6" s="35"/>
      <c r="AN6" s="42" t="s">
        <v>14</v>
      </c>
      <c r="AO6" s="42"/>
      <c r="AP6" s="42"/>
      <c r="AQ6" s="42"/>
      <c r="AR6" s="42"/>
      <c r="AS6" s="42"/>
      <c r="AT6" s="42"/>
      <c r="AU6" s="42"/>
      <c r="AV6" s="35"/>
      <c r="AW6" s="35"/>
      <c r="AX6" s="35"/>
      <c r="AY6" s="35"/>
      <c r="AZ6" s="35"/>
      <c r="BA6" s="35"/>
    </row>
    <row r="7" spans="1:53" ht="2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3" t="s">
        <v>53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K7" s="2"/>
      <c r="AL7" s="2"/>
      <c r="AM7" s="2"/>
      <c r="AN7" s="43" t="s">
        <v>53</v>
      </c>
      <c r="AO7" s="43"/>
      <c r="AP7" s="43"/>
      <c r="AQ7" s="43"/>
      <c r="AR7" s="43"/>
      <c r="AS7" s="43"/>
      <c r="AT7" s="43"/>
      <c r="AU7" s="43"/>
      <c r="AV7" s="2"/>
      <c r="AW7" s="2"/>
      <c r="AX7" s="2"/>
      <c r="AY7" s="2"/>
      <c r="AZ7" s="2"/>
      <c r="BA7" s="2"/>
    </row>
    <row r="8" spans="1:53" ht="16.5" customHeight="1" x14ac:dyDescent="0.2">
      <c r="A8" s="2"/>
    </row>
    <row r="9" spans="1:53" ht="63" customHeight="1" x14ac:dyDescent="0.2">
      <c r="A9" s="14" t="s">
        <v>15</v>
      </c>
      <c r="B9" s="12" t="s">
        <v>18</v>
      </c>
      <c r="C9" s="21" t="s">
        <v>17</v>
      </c>
      <c r="D9" s="12" t="s">
        <v>32</v>
      </c>
      <c r="E9" s="21" t="s">
        <v>19</v>
      </c>
      <c r="F9" s="21" t="s">
        <v>17</v>
      </c>
      <c r="G9" s="21" t="s">
        <v>33</v>
      </c>
      <c r="H9" s="21" t="s">
        <v>20</v>
      </c>
      <c r="I9" s="21" t="s">
        <v>17</v>
      </c>
      <c r="J9" s="21" t="s">
        <v>34</v>
      </c>
      <c r="K9" s="12" t="s">
        <v>21</v>
      </c>
      <c r="L9" s="21" t="s">
        <v>17</v>
      </c>
      <c r="M9" s="12" t="s">
        <v>35</v>
      </c>
      <c r="N9" s="12" t="s">
        <v>22</v>
      </c>
      <c r="O9" s="21" t="s">
        <v>17</v>
      </c>
      <c r="P9" s="12" t="s">
        <v>23</v>
      </c>
      <c r="Q9" s="21" t="s">
        <v>24</v>
      </c>
      <c r="R9" s="21" t="s">
        <v>17</v>
      </c>
      <c r="S9" s="21" t="s">
        <v>25</v>
      </c>
      <c r="T9" s="21" t="s">
        <v>26</v>
      </c>
      <c r="U9" s="21" t="s">
        <v>17</v>
      </c>
      <c r="V9" s="21" t="s">
        <v>27</v>
      </c>
      <c r="W9" s="21" t="s">
        <v>28</v>
      </c>
      <c r="X9" s="21" t="s">
        <v>17</v>
      </c>
      <c r="Y9" s="21" t="s">
        <v>29</v>
      </c>
      <c r="Z9" s="21" t="s">
        <v>30</v>
      </c>
      <c r="AA9" s="21" t="s">
        <v>17</v>
      </c>
      <c r="AB9" s="21" t="s">
        <v>31</v>
      </c>
      <c r="AC9" s="21" t="s">
        <v>37</v>
      </c>
      <c r="AD9" s="21" t="s">
        <v>17</v>
      </c>
      <c r="AE9" s="21" t="s">
        <v>38</v>
      </c>
      <c r="AF9" s="21" t="s">
        <v>39</v>
      </c>
      <c r="AG9" s="21" t="s">
        <v>17</v>
      </c>
      <c r="AH9" s="21" t="s">
        <v>40</v>
      </c>
      <c r="AI9" s="21" t="s">
        <v>41</v>
      </c>
      <c r="AJ9" s="21" t="s">
        <v>42</v>
      </c>
      <c r="AK9" s="21" t="s">
        <v>43</v>
      </c>
      <c r="AL9" s="21" t="s">
        <v>44</v>
      </c>
      <c r="AM9" s="36" t="s">
        <v>50</v>
      </c>
      <c r="AN9" s="36" t="s">
        <v>51</v>
      </c>
      <c r="AO9" s="36" t="s">
        <v>52</v>
      </c>
      <c r="AP9" s="21" t="s">
        <v>45</v>
      </c>
      <c r="AQ9" s="21" t="s">
        <v>46</v>
      </c>
      <c r="AR9" s="21" t="s">
        <v>47</v>
      </c>
      <c r="AS9" s="21" t="s">
        <v>48</v>
      </c>
    </row>
    <row r="10" spans="1:53" x14ac:dyDescent="0.2">
      <c r="A10" s="13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7"/>
      <c r="L10" s="7"/>
      <c r="M10" s="7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53" s="3" customFormat="1" x14ac:dyDescent="0.2">
      <c r="A11" s="6" t="s">
        <v>1</v>
      </c>
      <c r="B11" s="38">
        <v>6109608</v>
      </c>
      <c r="C11" s="38">
        <v>0</v>
      </c>
      <c r="D11" s="38">
        <f>SUM(B11:C11)</f>
        <v>6109608</v>
      </c>
      <c r="E11" s="38">
        <v>6109608</v>
      </c>
      <c r="F11" s="38">
        <v>0</v>
      </c>
      <c r="G11" s="38">
        <f>SUM(E11:F11)</f>
        <v>6109608</v>
      </c>
      <c r="H11" s="38">
        <v>6109608</v>
      </c>
      <c r="I11" s="38">
        <v>0</v>
      </c>
      <c r="J11" s="38">
        <f>SUM(H11:I11)</f>
        <v>6109608</v>
      </c>
      <c r="K11" s="8">
        <f t="shared" ref="K11:M15" si="0">B11+E11+H11</f>
        <v>18328824</v>
      </c>
      <c r="L11" s="8">
        <f t="shared" si="0"/>
        <v>0</v>
      </c>
      <c r="M11" s="8">
        <f>D11+G11+J11</f>
        <v>18328824</v>
      </c>
      <c r="N11" s="38">
        <v>6109608</v>
      </c>
      <c r="O11" s="38">
        <v>0</v>
      </c>
      <c r="P11" s="38">
        <f>SUM(N11:O11)</f>
        <v>6109608</v>
      </c>
      <c r="Q11" s="8">
        <v>6109608</v>
      </c>
      <c r="R11" s="8">
        <v>0</v>
      </c>
      <c r="S11" s="8">
        <f>SUM(Q11:R11)</f>
        <v>6109608</v>
      </c>
      <c r="T11" s="8">
        <v>6109608</v>
      </c>
      <c r="U11" s="8">
        <v>0</v>
      </c>
      <c r="V11" s="8">
        <f>SUM(T11:U11)</f>
        <v>6109608</v>
      </c>
      <c r="W11" s="8">
        <f>N11+Q11+T11</f>
        <v>18328824</v>
      </c>
      <c r="X11" s="8">
        <f>O11+R11+U11</f>
        <v>0</v>
      </c>
      <c r="Y11" s="8">
        <f>SUM(W11:X11)</f>
        <v>18328824</v>
      </c>
      <c r="Z11" s="9">
        <f>K11+W11</f>
        <v>36657648</v>
      </c>
      <c r="AA11" s="8">
        <f>C11+F11+I11+O11+R11+U11</f>
        <v>0</v>
      </c>
      <c r="AB11" s="8">
        <f>SUM(Z11:AA11)</f>
        <v>36657648</v>
      </c>
      <c r="AC11" s="8">
        <v>6109608</v>
      </c>
      <c r="AD11" s="8">
        <v>0</v>
      </c>
      <c r="AE11" s="8">
        <f>SUM(AC11:AD11)</f>
        <v>6109608</v>
      </c>
      <c r="AF11" s="8">
        <f>K11+W11+AC11</f>
        <v>42767256</v>
      </c>
      <c r="AG11" s="8">
        <f>C11+F11+I11+O11+R11+U11+AD11</f>
        <v>0</v>
      </c>
      <c r="AH11" s="8">
        <f>SUM(AF11:AG11)</f>
        <v>42767256</v>
      </c>
      <c r="AI11" s="8">
        <v>6046296</v>
      </c>
      <c r="AJ11" s="8">
        <v>6046296</v>
      </c>
      <c r="AK11" s="8">
        <f>AE11+AI11+AJ11</f>
        <v>18202200</v>
      </c>
      <c r="AL11" s="8">
        <v>6046296</v>
      </c>
      <c r="AM11" s="8">
        <v>3592956</v>
      </c>
      <c r="AN11" s="8">
        <v>0</v>
      </c>
      <c r="AO11" s="8">
        <f>SUM(AM11:AN11)</f>
        <v>3592956</v>
      </c>
      <c r="AP11" s="8">
        <v>47484</v>
      </c>
      <c r="AQ11" s="8">
        <f>AL11+AO11+AP11</f>
        <v>9686736</v>
      </c>
      <c r="AR11" s="8">
        <f>AI11+AJ11+AL11+AO11+AP11</f>
        <v>21779328</v>
      </c>
      <c r="AS11" s="8">
        <f>AH11+AI11+AJ11+AL11+AO11+AP11</f>
        <v>64546584</v>
      </c>
    </row>
    <row r="12" spans="1:53" s="3" customFormat="1" x14ac:dyDescent="0.2">
      <c r="A12" s="6" t="s">
        <v>2</v>
      </c>
      <c r="B12" s="38">
        <v>431868.94</v>
      </c>
      <c r="C12" s="38">
        <v>0</v>
      </c>
      <c r="D12" s="38">
        <f t="shared" ref="D12:D15" si="1">SUM(B12:C12)</f>
        <v>431868.94</v>
      </c>
      <c r="E12" s="38">
        <v>431868.94</v>
      </c>
      <c r="F12" s="38">
        <v>0</v>
      </c>
      <c r="G12" s="38">
        <f t="shared" ref="G12:G14" si="2">SUM(E12:F12)</f>
        <v>431868.94</v>
      </c>
      <c r="H12" s="38">
        <v>431868.94</v>
      </c>
      <c r="I12" s="38">
        <v>0</v>
      </c>
      <c r="J12" s="38">
        <f t="shared" ref="J12:J15" si="3">SUM(H12:I12)</f>
        <v>431868.94</v>
      </c>
      <c r="K12" s="8">
        <f t="shared" si="0"/>
        <v>1295606.82</v>
      </c>
      <c r="L12" s="8">
        <f t="shared" si="0"/>
        <v>0</v>
      </c>
      <c r="M12" s="8">
        <f t="shared" si="0"/>
        <v>1295606.82</v>
      </c>
      <c r="N12" s="38">
        <v>372367</v>
      </c>
      <c r="O12" s="38">
        <v>0</v>
      </c>
      <c r="P12" s="38">
        <f t="shared" ref="P12:P14" si="4">SUM(N12:O12)</f>
        <v>372367</v>
      </c>
      <c r="Q12" s="8">
        <v>412673.14</v>
      </c>
      <c r="R12" s="8">
        <v>-38386.71</v>
      </c>
      <c r="S12" s="8">
        <f t="shared" ref="S12:S14" si="5">SUM(Q12:R12)</f>
        <v>374286.43</v>
      </c>
      <c r="T12" s="8">
        <v>431868.94</v>
      </c>
      <c r="U12" s="8">
        <v>0</v>
      </c>
      <c r="V12" s="8">
        <f t="shared" ref="V12:V15" si="6">SUM(T12:U12)</f>
        <v>431868.94</v>
      </c>
      <c r="W12" s="8">
        <f>N12+Q12+T12</f>
        <v>1216909.08</v>
      </c>
      <c r="X12" s="8">
        <f t="shared" ref="X12:X14" si="7">O12+R12+U12</f>
        <v>-38386.71</v>
      </c>
      <c r="Y12" s="8">
        <f t="shared" ref="Y12:Y15" si="8">SUM(W12:X12)</f>
        <v>1178522.3700000001</v>
      </c>
      <c r="Z12" s="9">
        <f t="shared" ref="Z12:Z14" si="9">K12+W12</f>
        <v>2512515.9000000004</v>
      </c>
      <c r="AA12" s="8">
        <f t="shared" ref="AA12:AA14" si="10">C12+F12+I12+O12+R12+U12</f>
        <v>-38386.71</v>
      </c>
      <c r="AB12" s="8">
        <f t="shared" ref="AB12:AB15" si="11">SUM(Z12:AA12)</f>
        <v>2474129.1900000004</v>
      </c>
      <c r="AC12" s="8">
        <v>431868.94</v>
      </c>
      <c r="AD12" s="8">
        <v>0</v>
      </c>
      <c r="AE12" s="8">
        <f t="shared" ref="AE12:AE15" si="12">SUM(AC12:AD12)</f>
        <v>431868.94</v>
      </c>
      <c r="AF12" s="8">
        <f t="shared" ref="AF12:AF15" si="13">K12+W12+AC12</f>
        <v>2944384.8400000003</v>
      </c>
      <c r="AG12" s="8">
        <f t="shared" ref="AG12:AG14" si="14">C12+F12+I12+O12+R12+U12+AD12</f>
        <v>-38386.71</v>
      </c>
      <c r="AH12" s="8">
        <f t="shared" ref="AH12:AH15" si="15">SUM(AF12:AG12)</f>
        <v>2905998.1300000004</v>
      </c>
      <c r="AI12" s="8">
        <v>431868.94</v>
      </c>
      <c r="AJ12" s="8">
        <v>431868.94</v>
      </c>
      <c r="AK12" s="8">
        <f t="shared" ref="AK12:AK14" si="16">AE12+AI12+AJ12</f>
        <v>1295606.82</v>
      </c>
      <c r="AL12" s="8">
        <v>431868.94</v>
      </c>
      <c r="AM12" s="8">
        <v>151635.62</v>
      </c>
      <c r="AN12" s="8">
        <v>38386.71</v>
      </c>
      <c r="AO12" s="8">
        <f t="shared" ref="AO12:AO14" si="17">SUM(AM12:AN12)</f>
        <v>190022.33</v>
      </c>
      <c r="AP12" s="8">
        <v>7677.68</v>
      </c>
      <c r="AQ12" s="8">
        <f t="shared" ref="AQ12:AQ14" si="18">AL12+AO12+AP12</f>
        <v>629568.95000000007</v>
      </c>
      <c r="AR12" s="8">
        <f t="shared" ref="AR12:AR14" si="19">AI12+AJ12+AL12+AO12+AP12</f>
        <v>1493306.83</v>
      </c>
      <c r="AS12" s="8">
        <f t="shared" ref="AS12:AS14" si="20">AH12+AI12+AJ12+AL12+AO12+AP12</f>
        <v>4399304.96</v>
      </c>
    </row>
    <row r="13" spans="1:53" s="3" customFormat="1" x14ac:dyDescent="0.2">
      <c r="A13" s="6" t="s">
        <v>3</v>
      </c>
      <c r="B13" s="38">
        <v>1821401.15</v>
      </c>
      <c r="C13" s="38">
        <v>0</v>
      </c>
      <c r="D13" s="38">
        <f t="shared" si="1"/>
        <v>1821401.15</v>
      </c>
      <c r="E13" s="38">
        <v>1821401.15</v>
      </c>
      <c r="F13" s="38">
        <v>0</v>
      </c>
      <c r="G13" s="38">
        <f t="shared" si="2"/>
        <v>1821401.15</v>
      </c>
      <c r="H13" s="38">
        <v>1821401.15</v>
      </c>
      <c r="I13" s="38">
        <v>0</v>
      </c>
      <c r="J13" s="38">
        <f t="shared" si="3"/>
        <v>1821401.15</v>
      </c>
      <c r="K13" s="8">
        <f t="shared" si="0"/>
        <v>5464203.4499999993</v>
      </c>
      <c r="L13" s="8">
        <f t="shared" si="0"/>
        <v>0</v>
      </c>
      <c r="M13" s="8">
        <f t="shared" si="0"/>
        <v>5464203.4499999993</v>
      </c>
      <c r="N13" s="38">
        <v>1821401.15</v>
      </c>
      <c r="O13" s="38">
        <v>0</v>
      </c>
      <c r="P13" s="38">
        <f t="shared" si="4"/>
        <v>1821401.15</v>
      </c>
      <c r="Q13" s="8">
        <v>1821401.15</v>
      </c>
      <c r="R13" s="8">
        <v>0</v>
      </c>
      <c r="S13" s="8">
        <f t="shared" si="5"/>
        <v>1821401.15</v>
      </c>
      <c r="T13" s="8">
        <v>1821401.15</v>
      </c>
      <c r="U13" s="8">
        <v>0</v>
      </c>
      <c r="V13" s="8">
        <f t="shared" si="6"/>
        <v>1821401.15</v>
      </c>
      <c r="W13" s="8">
        <f>N13+Q13+T13</f>
        <v>5464203.4499999993</v>
      </c>
      <c r="X13" s="8">
        <f t="shared" si="7"/>
        <v>0</v>
      </c>
      <c r="Y13" s="8">
        <f t="shared" si="8"/>
        <v>5464203.4499999993</v>
      </c>
      <c r="Z13" s="9">
        <f t="shared" si="9"/>
        <v>10928406.899999999</v>
      </c>
      <c r="AA13" s="8">
        <f t="shared" si="10"/>
        <v>0</v>
      </c>
      <c r="AB13" s="8">
        <f t="shared" si="11"/>
        <v>10928406.899999999</v>
      </c>
      <c r="AC13" s="8">
        <v>1821401.15</v>
      </c>
      <c r="AD13" s="8">
        <v>0</v>
      </c>
      <c r="AE13" s="8">
        <f t="shared" si="12"/>
        <v>1821401.15</v>
      </c>
      <c r="AF13" s="8">
        <f t="shared" si="13"/>
        <v>12749808.049999999</v>
      </c>
      <c r="AG13" s="8">
        <f t="shared" si="14"/>
        <v>0</v>
      </c>
      <c r="AH13" s="8">
        <f t="shared" si="15"/>
        <v>12749808.049999999</v>
      </c>
      <c r="AI13" s="8">
        <v>1821401.15</v>
      </c>
      <c r="AJ13" s="8">
        <v>1821401.15</v>
      </c>
      <c r="AK13" s="8">
        <f t="shared" si="16"/>
        <v>5464203.4499999993</v>
      </c>
      <c r="AL13" s="8">
        <v>1821401.15</v>
      </c>
      <c r="AM13" s="8">
        <v>1248356.24</v>
      </c>
      <c r="AN13" s="8">
        <v>0</v>
      </c>
      <c r="AO13" s="8">
        <f t="shared" si="17"/>
        <v>1248356.24</v>
      </c>
      <c r="AP13" s="8">
        <v>22921.86</v>
      </c>
      <c r="AQ13" s="8">
        <f t="shared" si="18"/>
        <v>3092679.2499999995</v>
      </c>
      <c r="AR13" s="8">
        <f t="shared" si="19"/>
        <v>6735481.5499999998</v>
      </c>
      <c r="AS13" s="8">
        <f t="shared" si="20"/>
        <v>19485289.599999998</v>
      </c>
    </row>
    <row r="14" spans="1:53" s="3" customFormat="1" x14ac:dyDescent="0.2">
      <c r="A14" s="6" t="s">
        <v>4</v>
      </c>
      <c r="B14" s="38">
        <v>533832</v>
      </c>
      <c r="C14" s="38">
        <v>0</v>
      </c>
      <c r="D14" s="38">
        <f t="shared" si="1"/>
        <v>533832</v>
      </c>
      <c r="E14" s="38">
        <v>533832</v>
      </c>
      <c r="F14" s="38">
        <v>0</v>
      </c>
      <c r="G14" s="38">
        <f t="shared" si="2"/>
        <v>533832</v>
      </c>
      <c r="H14" s="38">
        <v>533832</v>
      </c>
      <c r="I14" s="38">
        <v>0</v>
      </c>
      <c r="J14" s="38">
        <f t="shared" si="3"/>
        <v>533832</v>
      </c>
      <c r="K14" s="8">
        <f t="shared" si="0"/>
        <v>1601496</v>
      </c>
      <c r="L14" s="8">
        <f t="shared" si="0"/>
        <v>0</v>
      </c>
      <c r="M14" s="8">
        <f t="shared" si="0"/>
        <v>1601496</v>
      </c>
      <c r="N14" s="38">
        <v>533832</v>
      </c>
      <c r="O14" s="38">
        <v>0</v>
      </c>
      <c r="P14" s="38">
        <f t="shared" si="4"/>
        <v>533832</v>
      </c>
      <c r="Q14" s="8">
        <v>533832</v>
      </c>
      <c r="R14" s="8">
        <v>0</v>
      </c>
      <c r="S14" s="8">
        <f t="shared" si="5"/>
        <v>533832</v>
      </c>
      <c r="T14" s="8">
        <v>533832</v>
      </c>
      <c r="U14" s="8">
        <v>0</v>
      </c>
      <c r="V14" s="8">
        <f t="shared" si="6"/>
        <v>533832</v>
      </c>
      <c r="W14" s="8">
        <f>N14+Q14+T14</f>
        <v>1601496</v>
      </c>
      <c r="X14" s="8">
        <f t="shared" si="7"/>
        <v>0</v>
      </c>
      <c r="Y14" s="8">
        <f t="shared" si="8"/>
        <v>1601496</v>
      </c>
      <c r="Z14" s="9">
        <f t="shared" si="9"/>
        <v>3202992</v>
      </c>
      <c r="AA14" s="8">
        <f t="shared" si="10"/>
        <v>0</v>
      </c>
      <c r="AB14" s="8">
        <f t="shared" si="11"/>
        <v>3202992</v>
      </c>
      <c r="AC14" s="8">
        <v>533832</v>
      </c>
      <c r="AD14" s="8">
        <v>0</v>
      </c>
      <c r="AE14" s="8">
        <f t="shared" si="12"/>
        <v>533832</v>
      </c>
      <c r="AF14" s="8">
        <f t="shared" si="13"/>
        <v>3736824</v>
      </c>
      <c r="AG14" s="8">
        <f t="shared" si="14"/>
        <v>0</v>
      </c>
      <c r="AH14" s="8">
        <f t="shared" si="15"/>
        <v>3736824</v>
      </c>
      <c r="AI14" s="8">
        <v>533832</v>
      </c>
      <c r="AJ14" s="8">
        <v>533832</v>
      </c>
      <c r="AK14" s="8">
        <f t="shared" si="16"/>
        <v>1601496</v>
      </c>
      <c r="AL14" s="8">
        <v>533832</v>
      </c>
      <c r="AM14" s="8">
        <v>282520.32000000001</v>
      </c>
      <c r="AN14" s="8">
        <v>0</v>
      </c>
      <c r="AO14" s="8">
        <f t="shared" si="17"/>
        <v>282520.32000000001</v>
      </c>
      <c r="AP14" s="8">
        <v>8212.7999999999993</v>
      </c>
      <c r="AQ14" s="8">
        <f t="shared" si="18"/>
        <v>824565.12000000011</v>
      </c>
      <c r="AR14" s="8">
        <f t="shared" si="19"/>
        <v>1892229.1200000001</v>
      </c>
      <c r="AS14" s="8">
        <f t="shared" si="20"/>
        <v>5629053.1200000001</v>
      </c>
    </row>
    <row r="15" spans="1:53" s="4" customFormat="1" x14ac:dyDescent="0.2">
      <c r="A15" s="13" t="s">
        <v>5</v>
      </c>
      <c r="B15" s="11">
        <f>SUM(B11:B14)</f>
        <v>8896710.0899999999</v>
      </c>
      <c r="C15" s="11">
        <f>SUM(C11:C14)</f>
        <v>0</v>
      </c>
      <c r="D15" s="38">
        <f t="shared" si="1"/>
        <v>8896710.0899999999</v>
      </c>
      <c r="E15" s="11">
        <f>SUM(E11:E14)</f>
        <v>8896710.0899999999</v>
      </c>
      <c r="F15" s="11">
        <f t="shared" ref="F15:G15" si="21">SUM(F11:F14)</f>
        <v>0</v>
      </c>
      <c r="G15" s="11">
        <f t="shared" si="21"/>
        <v>8896710.0899999999</v>
      </c>
      <c r="H15" s="37">
        <f>SUM(H11:H14)</f>
        <v>8896710.0899999999</v>
      </c>
      <c r="I15" s="37">
        <f>SUM(I11:I14)</f>
        <v>0</v>
      </c>
      <c r="J15" s="38">
        <f t="shared" si="3"/>
        <v>8896710.0899999999</v>
      </c>
      <c r="K15" s="8">
        <f t="shared" si="0"/>
        <v>26690130.27</v>
      </c>
      <c r="L15" s="8">
        <f t="shared" si="0"/>
        <v>0</v>
      </c>
      <c r="M15" s="8">
        <f t="shared" si="0"/>
        <v>26690130.27</v>
      </c>
      <c r="N15" s="11">
        <f t="shared" ref="N15:Z15" si="22">SUM(N11:N14)</f>
        <v>8837208.1500000004</v>
      </c>
      <c r="O15" s="11">
        <f t="shared" si="22"/>
        <v>0</v>
      </c>
      <c r="P15" s="11">
        <f t="shared" si="22"/>
        <v>8837208.1500000004</v>
      </c>
      <c r="Q15" s="11">
        <f>SUM(Q11:Q14)</f>
        <v>8877514.2899999991</v>
      </c>
      <c r="R15" s="11">
        <f>SUM(R11:R14)</f>
        <v>-38386.71</v>
      </c>
      <c r="S15" s="11">
        <f>SUM(S11:S14)</f>
        <v>8839127.5800000001</v>
      </c>
      <c r="T15" s="11">
        <f>SUM(T11:T14)</f>
        <v>8896710.0899999999</v>
      </c>
      <c r="U15" s="11">
        <f>SUM(U11:U14)</f>
        <v>0</v>
      </c>
      <c r="V15" s="8">
        <f t="shared" si="6"/>
        <v>8896710.0899999999</v>
      </c>
      <c r="W15" s="11">
        <f t="shared" si="22"/>
        <v>26611432.529999997</v>
      </c>
      <c r="X15" s="11">
        <f>SUM(X11:X14)</f>
        <v>-38386.71</v>
      </c>
      <c r="Y15" s="8">
        <f t="shared" si="8"/>
        <v>26573045.819999997</v>
      </c>
      <c r="Z15" s="11">
        <f t="shared" si="22"/>
        <v>53301562.799999997</v>
      </c>
      <c r="AA15" s="11">
        <f>SUM(AA11:AA14)</f>
        <v>-38386.71</v>
      </c>
      <c r="AB15" s="8">
        <f t="shared" si="11"/>
        <v>53263176.089999996</v>
      </c>
      <c r="AC15" s="11">
        <f>SUM(AC11:AC14)</f>
        <v>8896710.0899999999</v>
      </c>
      <c r="AD15" s="11">
        <f>SUM(AD11:AD14)</f>
        <v>0</v>
      </c>
      <c r="AE15" s="8">
        <f t="shared" si="12"/>
        <v>8896710.0899999999</v>
      </c>
      <c r="AF15" s="8">
        <f t="shared" si="13"/>
        <v>62198272.890000001</v>
      </c>
      <c r="AG15" s="11">
        <f>SUM(AG11:AG14)</f>
        <v>-38386.71</v>
      </c>
      <c r="AH15" s="8">
        <f t="shared" si="15"/>
        <v>62159886.18</v>
      </c>
      <c r="AI15" s="11">
        <f t="shared" ref="AI15:AS15" si="23">SUM(AI11:AI14)</f>
        <v>8833398.0899999999</v>
      </c>
      <c r="AJ15" s="11">
        <f t="shared" si="23"/>
        <v>8833398.0899999999</v>
      </c>
      <c r="AK15" s="11">
        <f t="shared" si="23"/>
        <v>26563506.27</v>
      </c>
      <c r="AL15" s="11">
        <f t="shared" si="23"/>
        <v>8833398.0899999999</v>
      </c>
      <c r="AM15" s="11">
        <f t="shared" si="23"/>
        <v>5275468.1800000006</v>
      </c>
      <c r="AN15" s="11">
        <f t="shared" si="23"/>
        <v>38386.71</v>
      </c>
      <c r="AO15" s="11">
        <f t="shared" si="23"/>
        <v>5313854.8900000006</v>
      </c>
      <c r="AP15" s="11">
        <f t="shared" si="23"/>
        <v>86296.340000000011</v>
      </c>
      <c r="AQ15" s="11">
        <f t="shared" si="23"/>
        <v>14233549.32</v>
      </c>
      <c r="AR15" s="11">
        <f t="shared" si="23"/>
        <v>31900345.5</v>
      </c>
      <c r="AS15" s="11">
        <f t="shared" si="23"/>
        <v>94060231.679999992</v>
      </c>
    </row>
    <row r="16" spans="1:53" s="3" customFormat="1" x14ac:dyDescent="0.2">
      <c r="A16" s="13"/>
      <c r="B16" s="18"/>
      <c r="C16" s="18"/>
      <c r="D16" s="18"/>
      <c r="E16" s="31"/>
      <c r="F16" s="31"/>
      <c r="G16" s="31"/>
      <c r="H16" s="22"/>
      <c r="I16" s="22"/>
      <c r="J16" s="22"/>
      <c r="K16" s="8"/>
      <c r="L16" s="8"/>
      <c r="M16" s="8"/>
      <c r="N16" s="19"/>
      <c r="O16" s="19"/>
      <c r="P16" s="19"/>
      <c r="Q16" s="8"/>
      <c r="R16" s="8"/>
      <c r="S16" s="8"/>
      <c r="T16" s="8"/>
      <c r="U16" s="8"/>
      <c r="V16" s="8"/>
      <c r="W16" s="8"/>
      <c r="X16" s="8"/>
      <c r="Y16" s="8"/>
      <c r="Z16" s="9"/>
      <c r="AA16" s="9"/>
      <c r="AB16" s="9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3" customFormat="1" ht="60.75" customHeight="1" x14ac:dyDescent="0.2">
      <c r="A17" s="15" t="s">
        <v>6</v>
      </c>
      <c r="B17" s="12" t="s">
        <v>18</v>
      </c>
      <c r="C17" s="21" t="s">
        <v>17</v>
      </c>
      <c r="D17" s="12" t="s">
        <v>32</v>
      </c>
      <c r="E17" s="21" t="s">
        <v>19</v>
      </c>
      <c r="F17" s="21" t="s">
        <v>17</v>
      </c>
      <c r="G17" s="21" t="s">
        <v>33</v>
      </c>
      <c r="H17" s="21" t="s">
        <v>20</v>
      </c>
      <c r="I17" s="21" t="s">
        <v>17</v>
      </c>
      <c r="J17" s="21" t="s">
        <v>34</v>
      </c>
      <c r="K17" s="12" t="s">
        <v>21</v>
      </c>
      <c r="L17" s="21" t="s">
        <v>17</v>
      </c>
      <c r="M17" s="12" t="s">
        <v>35</v>
      </c>
      <c r="N17" s="12" t="s">
        <v>22</v>
      </c>
      <c r="O17" s="21" t="s">
        <v>17</v>
      </c>
      <c r="P17" s="12" t="s">
        <v>23</v>
      </c>
      <c r="Q17" s="21" t="s">
        <v>24</v>
      </c>
      <c r="R17" s="21" t="s">
        <v>17</v>
      </c>
      <c r="S17" s="21" t="s">
        <v>25</v>
      </c>
      <c r="T17" s="21" t="s">
        <v>26</v>
      </c>
      <c r="U17" s="21" t="s">
        <v>17</v>
      </c>
      <c r="V17" s="21" t="s">
        <v>27</v>
      </c>
      <c r="W17" s="21" t="s">
        <v>28</v>
      </c>
      <c r="X17" s="21" t="s">
        <v>17</v>
      </c>
      <c r="Y17" s="21" t="s">
        <v>29</v>
      </c>
      <c r="Z17" s="21" t="s">
        <v>30</v>
      </c>
      <c r="AA17" s="21" t="s">
        <v>17</v>
      </c>
      <c r="AB17" s="21" t="s">
        <v>31</v>
      </c>
      <c r="AC17" s="21" t="s">
        <v>37</v>
      </c>
      <c r="AD17" s="21" t="s">
        <v>17</v>
      </c>
      <c r="AE17" s="21" t="s">
        <v>38</v>
      </c>
      <c r="AF17" s="21" t="s">
        <v>39</v>
      </c>
      <c r="AG17" s="21" t="s">
        <v>17</v>
      </c>
      <c r="AH17" s="21" t="s">
        <v>40</v>
      </c>
      <c r="AI17" s="21" t="s">
        <v>41</v>
      </c>
      <c r="AJ17" s="21" t="s">
        <v>42</v>
      </c>
      <c r="AK17" s="21" t="s">
        <v>43</v>
      </c>
      <c r="AL17" s="21" t="s">
        <v>44</v>
      </c>
      <c r="AM17" s="36" t="s">
        <v>50</v>
      </c>
      <c r="AN17" s="36" t="s">
        <v>51</v>
      </c>
      <c r="AO17" s="36" t="s">
        <v>52</v>
      </c>
      <c r="AP17" s="21" t="s">
        <v>45</v>
      </c>
      <c r="AQ17" s="21" t="s">
        <v>46</v>
      </c>
      <c r="AR17" s="21" t="s">
        <v>47</v>
      </c>
      <c r="AS17" s="21" t="s">
        <v>48</v>
      </c>
    </row>
    <row r="18" spans="1:45" s="3" customFormat="1" x14ac:dyDescent="0.2">
      <c r="A18" s="6" t="s">
        <v>1</v>
      </c>
      <c r="B18" s="38">
        <v>605377.88</v>
      </c>
      <c r="C18" s="38">
        <v>0</v>
      </c>
      <c r="D18" s="38">
        <f>SUM(B18:C18)</f>
        <v>605377.88</v>
      </c>
      <c r="E18" s="38">
        <v>555066.61999999988</v>
      </c>
      <c r="F18" s="38">
        <v>0</v>
      </c>
      <c r="G18" s="38">
        <f>SUM(E18:F18)</f>
        <v>555066.61999999988</v>
      </c>
      <c r="H18" s="38">
        <v>551550.74</v>
      </c>
      <c r="I18" s="38">
        <v>0</v>
      </c>
      <c r="J18" s="38">
        <f>SUM(H18:I18)</f>
        <v>551550.74</v>
      </c>
      <c r="K18" s="8">
        <f t="shared" ref="K18:M24" si="24">B18+E18+H18</f>
        <v>1711995.24</v>
      </c>
      <c r="L18" s="8">
        <f t="shared" si="24"/>
        <v>0</v>
      </c>
      <c r="M18" s="8">
        <f t="shared" si="24"/>
        <v>1711995.24</v>
      </c>
      <c r="N18" s="38">
        <v>567385.33000000007</v>
      </c>
      <c r="O18" s="38">
        <v>0</v>
      </c>
      <c r="P18" s="38">
        <f>SUM(N18:O18)</f>
        <v>567385.33000000007</v>
      </c>
      <c r="Q18" s="8">
        <v>567385.33000000007</v>
      </c>
      <c r="R18" s="8">
        <v>0</v>
      </c>
      <c r="S18" s="8">
        <f>SUM(Q18:R18)</f>
        <v>567385.33000000007</v>
      </c>
      <c r="T18" s="8">
        <v>567385.33000000007</v>
      </c>
      <c r="U18" s="8">
        <v>0</v>
      </c>
      <c r="V18" s="8">
        <f>SUM(T18:U18)</f>
        <v>567385.33000000007</v>
      </c>
      <c r="W18" s="8">
        <f>N18+Q18+T18</f>
        <v>1702155.9900000002</v>
      </c>
      <c r="X18" s="8">
        <f>O18+R18+U18</f>
        <v>0</v>
      </c>
      <c r="Y18" s="8">
        <f>SUM(W18:X18)</f>
        <v>1702155.9900000002</v>
      </c>
      <c r="Z18" s="9">
        <f>K18+W18</f>
        <v>3414151.2300000004</v>
      </c>
      <c r="AA18" s="8">
        <f>C18+F18+I18+O18+R18+U18</f>
        <v>0</v>
      </c>
      <c r="AB18" s="8">
        <f>SUM(Z18:AA18)</f>
        <v>3414151.2300000004</v>
      </c>
      <c r="AC18" s="8">
        <v>574530.94999999995</v>
      </c>
      <c r="AD18" s="8">
        <v>0</v>
      </c>
      <c r="AE18" s="8">
        <f>SUM(AC18:AD18)</f>
        <v>574530.94999999995</v>
      </c>
      <c r="AF18" s="8">
        <f>K18+W18+AC18</f>
        <v>3988682.1800000006</v>
      </c>
      <c r="AG18" s="8">
        <f>C18+F18+I18+O18+R18+U18+AD18</f>
        <v>0</v>
      </c>
      <c r="AH18" s="8">
        <f>SUM(AF18:AG18)</f>
        <v>3988682.1800000006</v>
      </c>
      <c r="AI18" s="8">
        <v>599849.69999999995</v>
      </c>
      <c r="AJ18" s="8">
        <v>599849.69999999995</v>
      </c>
      <c r="AK18" s="8">
        <f>AE18+AI18+AJ18</f>
        <v>1774230.3499999999</v>
      </c>
      <c r="AL18" s="8">
        <v>595121.44999999995</v>
      </c>
      <c r="AM18" s="8">
        <v>361556.97</v>
      </c>
      <c r="AN18" s="8">
        <v>0</v>
      </c>
      <c r="AO18" s="8">
        <f>SUM(AM18:AN18)</f>
        <v>361556.97</v>
      </c>
      <c r="AP18" s="8">
        <v>42853.19</v>
      </c>
      <c r="AQ18" s="8">
        <f>AL18+AO18+AP18</f>
        <v>999531.60999999987</v>
      </c>
      <c r="AR18" s="8">
        <f>AI18+AJ18+AL18+AO18+AP18</f>
        <v>2199231.0099999998</v>
      </c>
      <c r="AS18" s="8">
        <f>AH18+AI18+AJ18+AL18+AO18+AP18</f>
        <v>6187913.1900000013</v>
      </c>
    </row>
    <row r="19" spans="1:45" s="3" customFormat="1" x14ac:dyDescent="0.2">
      <c r="A19" s="6" t="s">
        <v>2</v>
      </c>
      <c r="B19" s="38">
        <v>65035.15</v>
      </c>
      <c r="C19" s="38">
        <v>0</v>
      </c>
      <c r="D19" s="38">
        <f t="shared" ref="D19:D24" si="25">SUM(B19:C19)</f>
        <v>65035.15</v>
      </c>
      <c r="E19" s="38">
        <v>52447.710000000006</v>
      </c>
      <c r="F19" s="38">
        <v>0</v>
      </c>
      <c r="G19" s="38">
        <f t="shared" ref="G19:G23" si="26">SUM(E19:F19)</f>
        <v>52447.710000000006</v>
      </c>
      <c r="H19" s="38">
        <v>48251.89</v>
      </c>
      <c r="I19" s="38">
        <v>0</v>
      </c>
      <c r="J19" s="38">
        <f t="shared" ref="J19:J23" si="27">SUM(H19:I19)</f>
        <v>48251.89</v>
      </c>
      <c r="K19" s="8">
        <f t="shared" si="24"/>
        <v>165734.75</v>
      </c>
      <c r="L19" s="8">
        <f t="shared" si="24"/>
        <v>0</v>
      </c>
      <c r="M19" s="8">
        <f t="shared" si="24"/>
        <v>165734.75</v>
      </c>
      <c r="N19" s="38">
        <v>50349.8</v>
      </c>
      <c r="O19" s="38">
        <v>0</v>
      </c>
      <c r="P19" s="38">
        <f t="shared" ref="P19:P23" si="28">SUM(N19:O19)</f>
        <v>50349.8</v>
      </c>
      <c r="Q19" s="8">
        <v>50349.8</v>
      </c>
      <c r="R19" s="8">
        <v>0</v>
      </c>
      <c r="S19" s="8">
        <f t="shared" ref="S19:S23" si="29">SUM(Q19:R19)</f>
        <v>50349.8</v>
      </c>
      <c r="T19" s="8">
        <v>50349.8</v>
      </c>
      <c r="U19" s="8">
        <v>0</v>
      </c>
      <c r="V19" s="8">
        <f t="shared" ref="V19:V24" si="30">SUM(T19:U19)</f>
        <v>50349.8</v>
      </c>
      <c r="W19" s="8">
        <f>N19+Q19+T19</f>
        <v>151049.40000000002</v>
      </c>
      <c r="X19" s="8">
        <f t="shared" ref="X19:X23" si="31">O19+R19+U19</f>
        <v>0</v>
      </c>
      <c r="Y19" s="8">
        <f t="shared" ref="Y19:Y24" si="32">SUM(W19:X19)</f>
        <v>151049.40000000002</v>
      </c>
      <c r="Z19" s="9">
        <f t="shared" ref="Z19:Z23" si="33">K19+W19</f>
        <v>316784.15000000002</v>
      </c>
      <c r="AA19" s="8">
        <f t="shared" ref="AA19:AA23" si="34">C19+F19+I19+O19+R19+U19</f>
        <v>0</v>
      </c>
      <c r="AB19" s="8">
        <f t="shared" ref="AB19:AB24" si="35">SUM(Z19:AA19)</f>
        <v>316784.15000000002</v>
      </c>
      <c r="AC19" s="8">
        <v>37762.35</v>
      </c>
      <c r="AD19" s="8">
        <v>0</v>
      </c>
      <c r="AE19" s="8">
        <f t="shared" ref="AE19:AE24" si="36">SUM(AC19:AD19)</f>
        <v>37762.35</v>
      </c>
      <c r="AF19" s="8">
        <f t="shared" ref="AF19:AF24" si="37">K19+W19+AC19</f>
        <v>354546.5</v>
      </c>
      <c r="AG19" s="8">
        <f t="shared" ref="AG19:AG23" si="38">C19+F19+I19+O19+R19+U19+AD19</f>
        <v>0</v>
      </c>
      <c r="AH19" s="8">
        <f t="shared" ref="AH19:AH24" si="39">SUM(AF19:AG19)</f>
        <v>354546.5</v>
      </c>
      <c r="AI19" s="8">
        <v>37762.35</v>
      </c>
      <c r="AJ19" s="8">
        <v>37762.35</v>
      </c>
      <c r="AK19" s="8">
        <f t="shared" ref="AK19:AK23" si="40">AE19+AI19+AJ19</f>
        <v>113287.04999999999</v>
      </c>
      <c r="AL19" s="8">
        <v>67133.06</v>
      </c>
      <c r="AM19" s="8">
        <v>23076.990199999997</v>
      </c>
      <c r="AN19" s="8">
        <v>0</v>
      </c>
      <c r="AO19" s="8">
        <f t="shared" ref="AO19:AO23" si="41">SUM(AM19:AN19)</f>
        <v>23076.990199999997</v>
      </c>
      <c r="AP19" s="8">
        <v>2097.91</v>
      </c>
      <c r="AQ19" s="8">
        <f t="shared" ref="AQ19:AQ23" si="42">AL19+AO19+AP19</f>
        <v>92307.960200000001</v>
      </c>
      <c r="AR19" s="8">
        <f t="shared" ref="AR19:AR23" si="43">AI19+AJ19+AL19+AO19+AP19</f>
        <v>167832.66020000001</v>
      </c>
      <c r="AS19" s="8">
        <f t="shared" ref="AS19:AS23" si="44">AH19+AI19+AJ19+AL19+AO19+AP19</f>
        <v>522379.16019999993</v>
      </c>
    </row>
    <row r="20" spans="1:45" s="3" customFormat="1" x14ac:dyDescent="0.2">
      <c r="A20" s="6" t="s">
        <v>3</v>
      </c>
      <c r="B20" s="38">
        <v>184137.65</v>
      </c>
      <c r="C20" s="38">
        <v>0</v>
      </c>
      <c r="D20" s="38">
        <f t="shared" si="25"/>
        <v>184137.65</v>
      </c>
      <c r="E20" s="38">
        <v>219677.29</v>
      </c>
      <c r="F20" s="38">
        <v>0</v>
      </c>
      <c r="G20" s="38">
        <f t="shared" si="26"/>
        <v>219677.29</v>
      </c>
      <c r="H20" s="38">
        <v>215115.02</v>
      </c>
      <c r="I20" s="38">
        <v>0</v>
      </c>
      <c r="J20" s="38">
        <f t="shared" si="27"/>
        <v>215115.02</v>
      </c>
      <c r="K20" s="8">
        <f t="shared" si="24"/>
        <v>618929.96</v>
      </c>
      <c r="L20" s="8">
        <f t="shared" si="24"/>
        <v>0</v>
      </c>
      <c r="M20" s="8">
        <f t="shared" si="24"/>
        <v>618929.96</v>
      </c>
      <c r="N20" s="38">
        <v>213843.97</v>
      </c>
      <c r="O20" s="38">
        <v>-22640.639999999999</v>
      </c>
      <c r="P20" s="38">
        <f t="shared" si="28"/>
        <v>191203.33000000002</v>
      </c>
      <c r="Q20" s="8">
        <v>213383.56</v>
      </c>
      <c r="R20" s="8">
        <v>-53204.19</v>
      </c>
      <c r="S20" s="8">
        <f t="shared" si="29"/>
        <v>160179.37</v>
      </c>
      <c r="T20" s="8">
        <v>213383.56</v>
      </c>
      <c r="U20" s="8">
        <v>-18644.349999999999</v>
      </c>
      <c r="V20" s="8">
        <f t="shared" si="30"/>
        <v>194739.21</v>
      </c>
      <c r="W20" s="8">
        <f>N20+Q20+T20</f>
        <v>640611.09000000008</v>
      </c>
      <c r="X20" s="8">
        <f t="shared" si="31"/>
        <v>-94489.18</v>
      </c>
      <c r="Y20" s="8">
        <f t="shared" si="32"/>
        <v>546121.91000000015</v>
      </c>
      <c r="Z20" s="9">
        <f>K20+W20</f>
        <v>1259541.05</v>
      </c>
      <c r="AA20" s="8">
        <f t="shared" si="34"/>
        <v>-94489.18</v>
      </c>
      <c r="AB20" s="8">
        <f t="shared" si="35"/>
        <v>1165051.8700000001</v>
      </c>
      <c r="AC20" s="8">
        <v>210489.66</v>
      </c>
      <c r="AD20" s="8">
        <v>0</v>
      </c>
      <c r="AE20" s="8">
        <f t="shared" si="36"/>
        <v>210489.66</v>
      </c>
      <c r="AF20" s="8">
        <f t="shared" si="37"/>
        <v>1470030.71</v>
      </c>
      <c r="AG20" s="8">
        <f t="shared" si="38"/>
        <v>-94489.18</v>
      </c>
      <c r="AH20" s="8">
        <f t="shared" si="39"/>
        <v>1375541.53</v>
      </c>
      <c r="AI20" s="8">
        <v>207589.38</v>
      </c>
      <c r="AJ20" s="8">
        <v>207589.38</v>
      </c>
      <c r="AK20" s="8">
        <f t="shared" si="40"/>
        <v>625668.42000000004</v>
      </c>
      <c r="AL20" s="8">
        <v>207589.38</v>
      </c>
      <c r="AM20" s="8">
        <v>113100.2</v>
      </c>
      <c r="AN20" s="8">
        <v>94489.18</v>
      </c>
      <c r="AO20" s="8">
        <f t="shared" si="41"/>
        <v>207589.38</v>
      </c>
      <c r="AP20" s="8">
        <v>24255.94</v>
      </c>
      <c r="AQ20" s="8">
        <f t="shared" si="42"/>
        <v>439434.7</v>
      </c>
      <c r="AR20" s="8">
        <f t="shared" si="43"/>
        <v>854613.46</v>
      </c>
      <c r="AS20" s="8">
        <f t="shared" si="44"/>
        <v>2230154.9899999998</v>
      </c>
    </row>
    <row r="21" spans="1:45" s="3" customFormat="1" x14ac:dyDescent="0.2">
      <c r="A21" s="6" t="s">
        <v>4</v>
      </c>
      <c r="B21" s="38">
        <v>44056.08</v>
      </c>
      <c r="C21" s="38">
        <v>0</v>
      </c>
      <c r="D21" s="38">
        <f t="shared" si="25"/>
        <v>44056.08</v>
      </c>
      <c r="E21" s="38">
        <v>35664.449999999997</v>
      </c>
      <c r="F21" s="38">
        <v>0</v>
      </c>
      <c r="G21" s="38">
        <f t="shared" si="26"/>
        <v>35664.449999999997</v>
      </c>
      <c r="H21" s="38">
        <v>29370.71</v>
      </c>
      <c r="I21" s="38">
        <v>0</v>
      </c>
      <c r="J21" s="38">
        <f t="shared" si="27"/>
        <v>29370.71</v>
      </c>
      <c r="K21" s="8">
        <f t="shared" si="24"/>
        <v>109091.23999999999</v>
      </c>
      <c r="L21" s="8">
        <f t="shared" si="24"/>
        <v>0</v>
      </c>
      <c r="M21" s="8">
        <f t="shared" si="24"/>
        <v>109091.23999999999</v>
      </c>
      <c r="N21" s="38">
        <v>31468.620000000003</v>
      </c>
      <c r="O21" s="38">
        <v>0</v>
      </c>
      <c r="P21" s="38">
        <f t="shared" si="28"/>
        <v>31468.620000000003</v>
      </c>
      <c r="Q21" s="8">
        <v>31468.620000000003</v>
      </c>
      <c r="R21" s="8">
        <v>0</v>
      </c>
      <c r="S21" s="8">
        <f t="shared" si="29"/>
        <v>31468.620000000003</v>
      </c>
      <c r="T21" s="8">
        <v>31468.620000000003</v>
      </c>
      <c r="U21" s="8">
        <v>0</v>
      </c>
      <c r="V21" s="8">
        <f t="shared" si="30"/>
        <v>31468.620000000003</v>
      </c>
      <c r="W21" s="8">
        <f>N21+Q21+T21</f>
        <v>94405.860000000015</v>
      </c>
      <c r="X21" s="8">
        <f t="shared" si="31"/>
        <v>0</v>
      </c>
      <c r="Y21" s="8">
        <f t="shared" si="32"/>
        <v>94405.860000000015</v>
      </c>
      <c r="Z21" s="9">
        <f t="shared" si="33"/>
        <v>203497.1</v>
      </c>
      <c r="AA21" s="8">
        <f t="shared" si="34"/>
        <v>0</v>
      </c>
      <c r="AB21" s="8">
        <f t="shared" si="35"/>
        <v>203497.1</v>
      </c>
      <c r="AC21" s="8">
        <v>29370.720000000001</v>
      </c>
      <c r="AD21" s="8">
        <v>0</v>
      </c>
      <c r="AE21" s="8">
        <f t="shared" si="36"/>
        <v>29370.720000000001</v>
      </c>
      <c r="AF21" s="8">
        <f t="shared" si="37"/>
        <v>232867.82</v>
      </c>
      <c r="AG21" s="8">
        <f t="shared" si="38"/>
        <v>0</v>
      </c>
      <c r="AH21" s="8">
        <f t="shared" si="39"/>
        <v>232867.82</v>
      </c>
      <c r="AI21" s="8">
        <v>31468.63</v>
      </c>
      <c r="AJ21" s="8">
        <v>31468.63</v>
      </c>
      <c r="AK21" s="8">
        <f t="shared" si="40"/>
        <v>92307.98000000001</v>
      </c>
      <c r="AL21" s="8">
        <v>37762.339999999997</v>
      </c>
      <c r="AM21" s="8">
        <v>12587.44</v>
      </c>
      <c r="AN21" s="8">
        <v>0</v>
      </c>
      <c r="AO21" s="8">
        <f t="shared" si="41"/>
        <v>12587.44</v>
      </c>
      <c r="AP21" s="8">
        <v>4195.82</v>
      </c>
      <c r="AQ21" s="8">
        <f t="shared" si="42"/>
        <v>54545.599999999999</v>
      </c>
      <c r="AR21" s="8">
        <f t="shared" si="43"/>
        <v>117482.86000000002</v>
      </c>
      <c r="AS21" s="8">
        <f t="shared" si="44"/>
        <v>350350.68000000005</v>
      </c>
    </row>
    <row r="22" spans="1:45" s="3" customFormat="1" x14ac:dyDescent="0.2">
      <c r="A22" s="6" t="s">
        <v>7</v>
      </c>
      <c r="B22" s="38">
        <v>736931.09</v>
      </c>
      <c r="C22" s="38">
        <v>0</v>
      </c>
      <c r="D22" s="38">
        <f t="shared" si="25"/>
        <v>736931.09</v>
      </c>
      <c r="E22" s="38">
        <v>744122.54</v>
      </c>
      <c r="F22" s="38">
        <v>0</v>
      </c>
      <c r="G22" s="38">
        <f t="shared" si="26"/>
        <v>744122.54</v>
      </c>
      <c r="H22" s="38">
        <v>719359.13</v>
      </c>
      <c r="I22" s="38">
        <v>0</v>
      </c>
      <c r="J22" s="38">
        <f t="shared" si="27"/>
        <v>719359.13</v>
      </c>
      <c r="K22" s="8">
        <f t="shared" si="24"/>
        <v>2200412.7599999998</v>
      </c>
      <c r="L22" s="8">
        <f t="shared" si="24"/>
        <v>0</v>
      </c>
      <c r="M22" s="8">
        <f t="shared" si="24"/>
        <v>2200412.7599999998</v>
      </c>
      <c r="N22" s="38">
        <v>700768.21000000008</v>
      </c>
      <c r="O22" s="38">
        <v>0</v>
      </c>
      <c r="P22" s="38">
        <f t="shared" si="28"/>
        <v>700768.21000000008</v>
      </c>
      <c r="Q22" s="8">
        <v>700768.21000000008</v>
      </c>
      <c r="R22" s="8">
        <v>0</v>
      </c>
      <c r="S22" s="8">
        <f t="shared" si="29"/>
        <v>700768.21000000008</v>
      </c>
      <c r="T22" s="8">
        <v>700768.21000000008</v>
      </c>
      <c r="U22" s="8">
        <v>0</v>
      </c>
      <c r="V22" s="8">
        <f t="shared" si="30"/>
        <v>700768.21000000008</v>
      </c>
      <c r="W22" s="8">
        <f>N22+Q22+T22</f>
        <v>2102304.6300000004</v>
      </c>
      <c r="X22" s="8">
        <f t="shared" si="31"/>
        <v>0</v>
      </c>
      <c r="Y22" s="8">
        <f t="shared" si="32"/>
        <v>2102304.6300000004</v>
      </c>
      <c r="Z22" s="9">
        <f t="shared" si="33"/>
        <v>4302717.3900000006</v>
      </c>
      <c r="AA22" s="8">
        <f t="shared" si="34"/>
        <v>0</v>
      </c>
      <c r="AB22" s="8">
        <f t="shared" si="35"/>
        <v>4302717.3900000006</v>
      </c>
      <c r="AC22" s="8">
        <v>738849.24</v>
      </c>
      <c r="AD22" s="8">
        <v>0</v>
      </c>
      <c r="AE22" s="8">
        <f t="shared" si="36"/>
        <v>738849.24</v>
      </c>
      <c r="AF22" s="8">
        <f t="shared" si="37"/>
        <v>5041566.6300000008</v>
      </c>
      <c r="AG22" s="8">
        <f t="shared" si="38"/>
        <v>0</v>
      </c>
      <c r="AH22" s="8">
        <f t="shared" si="39"/>
        <v>5041566.6300000008</v>
      </c>
      <c r="AI22" s="8">
        <v>736931.09</v>
      </c>
      <c r="AJ22" s="8">
        <v>736931.09</v>
      </c>
      <c r="AK22" s="8">
        <f t="shared" si="40"/>
        <v>2212711.42</v>
      </c>
      <c r="AL22" s="8">
        <v>736931.09</v>
      </c>
      <c r="AM22" s="8">
        <v>159813.9</v>
      </c>
      <c r="AN22" s="8">
        <v>0</v>
      </c>
      <c r="AO22" s="8">
        <f t="shared" si="41"/>
        <v>159813.9</v>
      </c>
      <c r="AP22" s="8">
        <v>79483.350000000006</v>
      </c>
      <c r="AQ22" s="8">
        <f t="shared" si="42"/>
        <v>976228.34</v>
      </c>
      <c r="AR22" s="8">
        <f t="shared" si="43"/>
        <v>2450090.52</v>
      </c>
      <c r="AS22" s="8">
        <f t="shared" si="44"/>
        <v>7491657.1500000004</v>
      </c>
    </row>
    <row r="23" spans="1:45" s="3" customFormat="1" x14ac:dyDescent="0.2">
      <c r="A23" s="6" t="s">
        <v>49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f t="shared" si="26"/>
        <v>0</v>
      </c>
      <c r="H23" s="38">
        <v>0</v>
      </c>
      <c r="I23" s="38">
        <v>0</v>
      </c>
      <c r="J23" s="38">
        <f t="shared" si="27"/>
        <v>0</v>
      </c>
      <c r="K23" s="8">
        <f t="shared" si="24"/>
        <v>0</v>
      </c>
      <c r="L23" s="8">
        <f t="shared" si="24"/>
        <v>0</v>
      </c>
      <c r="M23" s="8">
        <v>0</v>
      </c>
      <c r="N23" s="38">
        <v>0</v>
      </c>
      <c r="O23" s="38">
        <v>0</v>
      </c>
      <c r="P23" s="38">
        <f t="shared" si="28"/>
        <v>0</v>
      </c>
      <c r="Q23" s="8">
        <v>0</v>
      </c>
      <c r="R23" s="8">
        <v>0</v>
      </c>
      <c r="S23" s="8">
        <f t="shared" si="29"/>
        <v>0</v>
      </c>
      <c r="T23" s="8">
        <v>0</v>
      </c>
      <c r="U23" s="8">
        <v>0</v>
      </c>
      <c r="V23" s="8">
        <f t="shared" si="30"/>
        <v>0</v>
      </c>
      <c r="W23" s="8">
        <f>N23+Q23+T23</f>
        <v>0</v>
      </c>
      <c r="X23" s="8">
        <f t="shared" si="31"/>
        <v>0</v>
      </c>
      <c r="Y23" s="8">
        <f t="shared" si="32"/>
        <v>0</v>
      </c>
      <c r="Z23" s="9">
        <f t="shared" si="33"/>
        <v>0</v>
      </c>
      <c r="AA23" s="8">
        <f t="shared" si="34"/>
        <v>0</v>
      </c>
      <c r="AB23" s="8">
        <f t="shared" si="35"/>
        <v>0</v>
      </c>
      <c r="AC23" s="8">
        <v>0</v>
      </c>
      <c r="AD23" s="8">
        <v>0</v>
      </c>
      <c r="AE23" s="8">
        <f t="shared" si="36"/>
        <v>0</v>
      </c>
      <c r="AF23" s="8">
        <f t="shared" si="37"/>
        <v>0</v>
      </c>
      <c r="AG23" s="8">
        <f t="shared" si="38"/>
        <v>0</v>
      </c>
      <c r="AH23" s="8">
        <f t="shared" si="39"/>
        <v>0</v>
      </c>
      <c r="AI23" s="8">
        <v>77622.600000000006</v>
      </c>
      <c r="AJ23" s="8">
        <v>77622.600000000006</v>
      </c>
      <c r="AK23" s="8">
        <f t="shared" si="40"/>
        <v>155245.20000000001</v>
      </c>
      <c r="AL23" s="8">
        <v>77622.600000000006</v>
      </c>
      <c r="AM23" s="8">
        <v>48251.89</v>
      </c>
      <c r="AN23" s="8">
        <v>0</v>
      </c>
      <c r="AO23" s="8">
        <f t="shared" si="41"/>
        <v>48251.89</v>
      </c>
      <c r="AP23" s="8">
        <v>2097.91</v>
      </c>
      <c r="AQ23" s="8">
        <f t="shared" si="42"/>
        <v>127972.40000000001</v>
      </c>
      <c r="AR23" s="8">
        <f t="shared" si="43"/>
        <v>283217.59999999998</v>
      </c>
      <c r="AS23" s="8">
        <f t="shared" si="44"/>
        <v>283217.59999999998</v>
      </c>
    </row>
    <row r="24" spans="1:45" s="4" customFormat="1" x14ac:dyDescent="0.2">
      <c r="A24" s="13" t="s">
        <v>5</v>
      </c>
      <c r="B24" s="11">
        <f>SUM(B18:B23)</f>
        <v>1635537.85</v>
      </c>
      <c r="C24" s="11">
        <f>SUM(C18:C23)</f>
        <v>0</v>
      </c>
      <c r="D24" s="38">
        <f t="shared" si="25"/>
        <v>1635537.85</v>
      </c>
      <c r="E24" s="11">
        <f>SUM(E18:E23)</f>
        <v>1606978.6099999999</v>
      </c>
      <c r="F24" s="11">
        <f>SUM(F18:F23)</f>
        <v>0</v>
      </c>
      <c r="G24" s="38">
        <f>SUM(E24:F24)</f>
        <v>1606978.6099999999</v>
      </c>
      <c r="H24" s="37">
        <f>SUM(H18:H23)</f>
        <v>1563647.49</v>
      </c>
      <c r="I24" s="37">
        <f>SUM(I18:I23)</f>
        <v>0</v>
      </c>
      <c r="J24" s="37">
        <f>SUM(J18:J23)</f>
        <v>1563647.49</v>
      </c>
      <c r="K24" s="8">
        <f t="shared" si="24"/>
        <v>4806163.95</v>
      </c>
      <c r="L24" s="8">
        <f t="shared" si="24"/>
        <v>0</v>
      </c>
      <c r="M24" s="8">
        <f t="shared" si="24"/>
        <v>4806163.95</v>
      </c>
      <c r="N24" s="11">
        <f t="shared" ref="N24:U24" si="45">SUM(N18:N23)</f>
        <v>1563815.9300000002</v>
      </c>
      <c r="O24" s="11">
        <f t="shared" si="45"/>
        <v>-22640.639999999999</v>
      </c>
      <c r="P24" s="11">
        <f t="shared" si="45"/>
        <v>1541175.2900000003</v>
      </c>
      <c r="Q24" s="11">
        <f t="shared" si="45"/>
        <v>1563355.5200000003</v>
      </c>
      <c r="R24" s="11">
        <f t="shared" si="45"/>
        <v>-53204.19</v>
      </c>
      <c r="S24" s="11">
        <f t="shared" si="45"/>
        <v>1510151.33</v>
      </c>
      <c r="T24" s="11">
        <f t="shared" si="45"/>
        <v>1563355.5200000003</v>
      </c>
      <c r="U24" s="11">
        <f t="shared" si="45"/>
        <v>-18644.349999999999</v>
      </c>
      <c r="V24" s="8">
        <f t="shared" si="30"/>
        <v>1544711.1700000002</v>
      </c>
      <c r="W24" s="11">
        <f>SUM(W18:W23)</f>
        <v>4690526.9700000007</v>
      </c>
      <c r="X24" s="11">
        <f>SUM(X18:X23)</f>
        <v>-94489.18</v>
      </c>
      <c r="Y24" s="8">
        <f t="shared" si="32"/>
        <v>4596037.790000001</v>
      </c>
      <c r="Z24" s="11">
        <f>SUM(Z18:Z23)</f>
        <v>9496690.9200000018</v>
      </c>
      <c r="AA24" s="11">
        <f>SUM(AA18:AA23)</f>
        <v>-94489.18</v>
      </c>
      <c r="AB24" s="8">
        <f t="shared" si="35"/>
        <v>9402201.7400000021</v>
      </c>
      <c r="AC24" s="11">
        <f>SUM(AC18:AC23)</f>
        <v>1591002.92</v>
      </c>
      <c r="AD24" s="11">
        <f>SUM(AD18:AD23)</f>
        <v>0</v>
      </c>
      <c r="AE24" s="8">
        <f t="shared" si="36"/>
        <v>1591002.92</v>
      </c>
      <c r="AF24" s="8">
        <f t="shared" si="37"/>
        <v>11087693.840000002</v>
      </c>
      <c r="AG24" s="11">
        <f>SUM(AG18:AG23)</f>
        <v>-94489.18</v>
      </c>
      <c r="AH24" s="8">
        <f t="shared" si="39"/>
        <v>10993204.660000002</v>
      </c>
      <c r="AI24" s="11">
        <f>SUM(AI18:AI23)</f>
        <v>1691223.75</v>
      </c>
      <c r="AJ24" s="11">
        <f t="shared" ref="AJ24:AS24" si="46">SUM(AJ18:AJ23)</f>
        <v>1691223.75</v>
      </c>
      <c r="AK24" s="11">
        <f t="shared" si="46"/>
        <v>4973450.42</v>
      </c>
      <c r="AL24" s="11">
        <f t="shared" si="46"/>
        <v>1722159.92</v>
      </c>
      <c r="AM24" s="11">
        <f t="shared" si="46"/>
        <v>718387.39020000002</v>
      </c>
      <c r="AN24" s="11">
        <f t="shared" si="46"/>
        <v>94489.18</v>
      </c>
      <c r="AO24" s="11">
        <f t="shared" si="46"/>
        <v>812876.57019999996</v>
      </c>
      <c r="AP24" s="11">
        <f t="shared" si="46"/>
        <v>154984.12000000002</v>
      </c>
      <c r="AQ24" s="11">
        <f t="shared" si="46"/>
        <v>2690020.6102</v>
      </c>
      <c r="AR24" s="11">
        <f t="shared" si="46"/>
        <v>6072468.1101999991</v>
      </c>
      <c r="AS24" s="11">
        <f t="shared" si="46"/>
        <v>17065672.770200003</v>
      </c>
    </row>
    <row r="25" spans="1:45" s="3" customFormat="1" x14ac:dyDescent="0.2">
      <c r="A25" s="13"/>
      <c r="B25" s="18"/>
      <c r="C25" s="18"/>
      <c r="D25" s="18"/>
      <c r="E25" s="31"/>
      <c r="F25" s="31"/>
      <c r="G25" s="31"/>
      <c r="H25" s="22"/>
      <c r="I25" s="22"/>
      <c r="J25" s="22"/>
      <c r="K25" s="8"/>
      <c r="L25" s="8"/>
      <c r="M25" s="8"/>
      <c r="N25" s="19"/>
      <c r="O25" s="19"/>
      <c r="P25" s="19"/>
      <c r="Q25" s="8"/>
      <c r="R25" s="8"/>
      <c r="S25" s="8"/>
      <c r="T25" s="8"/>
      <c r="U25" s="8"/>
      <c r="V25" s="8"/>
      <c r="W25" s="8"/>
      <c r="X25" s="8"/>
      <c r="Y25" s="8"/>
      <c r="Z25" s="9"/>
      <c r="AA25" s="9"/>
      <c r="AB25" s="9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3" customFormat="1" ht="63.75" customHeight="1" x14ac:dyDescent="0.2">
      <c r="A26" s="16" t="s">
        <v>8</v>
      </c>
      <c r="B26" s="12" t="s">
        <v>18</v>
      </c>
      <c r="C26" s="21" t="s">
        <v>17</v>
      </c>
      <c r="D26" s="12" t="s">
        <v>32</v>
      </c>
      <c r="E26" s="21" t="s">
        <v>19</v>
      </c>
      <c r="F26" s="21" t="s">
        <v>17</v>
      </c>
      <c r="G26" s="21" t="s">
        <v>33</v>
      </c>
      <c r="H26" s="21" t="s">
        <v>20</v>
      </c>
      <c r="I26" s="21" t="s">
        <v>17</v>
      </c>
      <c r="J26" s="21" t="s">
        <v>34</v>
      </c>
      <c r="K26" s="12" t="s">
        <v>21</v>
      </c>
      <c r="L26" s="21" t="s">
        <v>17</v>
      </c>
      <c r="M26" s="12" t="s">
        <v>35</v>
      </c>
      <c r="N26" s="12" t="s">
        <v>22</v>
      </c>
      <c r="O26" s="21" t="s">
        <v>17</v>
      </c>
      <c r="P26" s="12" t="s">
        <v>23</v>
      </c>
      <c r="Q26" s="21" t="s">
        <v>24</v>
      </c>
      <c r="R26" s="21" t="s">
        <v>17</v>
      </c>
      <c r="S26" s="21" t="s">
        <v>25</v>
      </c>
      <c r="T26" s="21" t="s">
        <v>26</v>
      </c>
      <c r="U26" s="21" t="s">
        <v>17</v>
      </c>
      <c r="V26" s="21" t="s">
        <v>27</v>
      </c>
      <c r="W26" s="21" t="s">
        <v>28</v>
      </c>
      <c r="X26" s="21" t="s">
        <v>17</v>
      </c>
      <c r="Y26" s="21" t="s">
        <v>29</v>
      </c>
      <c r="Z26" s="21" t="s">
        <v>30</v>
      </c>
      <c r="AA26" s="21" t="s">
        <v>17</v>
      </c>
      <c r="AB26" s="21" t="s">
        <v>31</v>
      </c>
      <c r="AC26" s="21" t="s">
        <v>37</v>
      </c>
      <c r="AD26" s="21" t="s">
        <v>17</v>
      </c>
      <c r="AE26" s="21" t="s">
        <v>38</v>
      </c>
      <c r="AF26" s="21" t="s">
        <v>39</v>
      </c>
      <c r="AG26" s="21" t="s">
        <v>17</v>
      </c>
      <c r="AH26" s="21" t="s">
        <v>40</v>
      </c>
      <c r="AI26" s="21" t="s">
        <v>41</v>
      </c>
      <c r="AJ26" s="21" t="s">
        <v>42</v>
      </c>
      <c r="AK26" s="21" t="s">
        <v>43</v>
      </c>
      <c r="AL26" s="21" t="s">
        <v>44</v>
      </c>
      <c r="AM26" s="36" t="s">
        <v>50</v>
      </c>
      <c r="AN26" s="36" t="s">
        <v>51</v>
      </c>
      <c r="AO26" s="36" t="s">
        <v>52</v>
      </c>
      <c r="AP26" s="21" t="s">
        <v>45</v>
      </c>
      <c r="AQ26" s="21" t="s">
        <v>46</v>
      </c>
      <c r="AR26" s="21" t="s">
        <v>47</v>
      </c>
      <c r="AS26" s="21" t="s">
        <v>48</v>
      </c>
    </row>
    <row r="27" spans="1:45" s="3" customFormat="1" x14ac:dyDescent="0.2">
      <c r="A27" s="6" t="s">
        <v>1</v>
      </c>
      <c r="B27" s="38">
        <v>187632.32000000024</v>
      </c>
      <c r="C27" s="38">
        <v>0</v>
      </c>
      <c r="D27" s="38">
        <f>SUM(B27:C27)</f>
        <v>187632.32000000024</v>
      </c>
      <c r="E27" s="38">
        <v>249085.32</v>
      </c>
      <c r="F27" s="38">
        <v>0</v>
      </c>
      <c r="G27" s="38">
        <f>SUM(E27:F27)</f>
        <v>249085.32</v>
      </c>
      <c r="H27" s="38">
        <v>217739.32</v>
      </c>
      <c r="I27" s="38">
        <v>0</v>
      </c>
      <c r="J27" s="38">
        <f>SUM(H27:I27)</f>
        <v>217739.32</v>
      </c>
      <c r="K27" s="8">
        <f t="shared" ref="K27:M31" si="47">B27+E27+H27</f>
        <v>654456.9600000002</v>
      </c>
      <c r="L27" s="8">
        <f t="shared" si="47"/>
        <v>0</v>
      </c>
      <c r="M27" s="8">
        <f t="shared" si="47"/>
        <v>654456.9600000002</v>
      </c>
      <c r="N27" s="38">
        <v>193566.32</v>
      </c>
      <c r="O27" s="38">
        <v>0</v>
      </c>
      <c r="P27" s="38">
        <f>SUM(N27:O27)</f>
        <v>193566.32</v>
      </c>
      <c r="Q27" s="8">
        <v>193566.32</v>
      </c>
      <c r="R27" s="8">
        <v>0</v>
      </c>
      <c r="S27" s="8">
        <f>SUM(Q27:R27)</f>
        <v>193566.32</v>
      </c>
      <c r="T27" s="8">
        <v>193566.32</v>
      </c>
      <c r="U27" s="8">
        <v>0</v>
      </c>
      <c r="V27" s="8">
        <f>SUM(T27:U27)</f>
        <v>193566.32</v>
      </c>
      <c r="W27" s="8">
        <f>N27+Q27+T27</f>
        <v>580698.96</v>
      </c>
      <c r="X27" s="8">
        <f>O27+R27+U27</f>
        <v>0</v>
      </c>
      <c r="Y27" s="8">
        <f>SUM(W27:X27)</f>
        <v>580698.96</v>
      </c>
      <c r="Z27" s="9">
        <f>K27+W27</f>
        <v>1235155.9200000002</v>
      </c>
      <c r="AA27" s="8">
        <f>C27+F27+I27+O27+R27+U27</f>
        <v>0</v>
      </c>
      <c r="AB27" s="8">
        <f>SUM(Z27:AA27)</f>
        <v>1235155.9200000002</v>
      </c>
      <c r="AC27" s="8">
        <v>143124.02000000002</v>
      </c>
      <c r="AD27" s="8">
        <v>0</v>
      </c>
      <c r="AE27" s="8">
        <f>SUM(AC27:AD27)</f>
        <v>143124.02000000002</v>
      </c>
      <c r="AF27" s="8">
        <f>K27+W27+AC27</f>
        <v>1378279.9400000002</v>
      </c>
      <c r="AG27" s="8">
        <f>C27+F27+I27+O27+R27+U27+AD27</f>
        <v>0</v>
      </c>
      <c r="AH27" s="8">
        <f>SUM(AF27:AG27)</f>
        <v>1378279.9400000002</v>
      </c>
      <c r="AI27" s="8">
        <v>143154.14000000001</v>
      </c>
      <c r="AJ27" s="8">
        <v>143154.14000000001</v>
      </c>
      <c r="AK27" s="8">
        <f>AE27+AI27+AJ27</f>
        <v>429432.30000000005</v>
      </c>
      <c r="AL27" s="8">
        <v>142356.14000000001</v>
      </c>
      <c r="AM27" s="8">
        <v>106358.14</v>
      </c>
      <c r="AN27" s="8">
        <v>0</v>
      </c>
      <c r="AO27" s="8">
        <f>SUM(AM27:AN27)</f>
        <v>106358.14</v>
      </c>
      <c r="AP27" s="8">
        <v>34899.339999999997</v>
      </c>
      <c r="AQ27" s="8">
        <f>AL27+AO27+AP27</f>
        <v>283613.62</v>
      </c>
      <c r="AR27" s="8">
        <f>AI27+AJ27+AL27+AO27+AP27</f>
        <v>569921.9</v>
      </c>
      <c r="AS27" s="8">
        <f>AH27+AI27+AJ27+AL27+AO27+AP27</f>
        <v>1948201.8400000003</v>
      </c>
    </row>
    <row r="28" spans="1:45" s="3" customFormat="1" x14ac:dyDescent="0.2">
      <c r="A28" s="6" t="s">
        <v>2</v>
      </c>
      <c r="B28" s="38">
        <v>522.03</v>
      </c>
      <c r="C28" s="38">
        <v>0</v>
      </c>
      <c r="D28" s="38">
        <f t="shared" ref="D28:D31" si="48">SUM(B28:C28)</f>
        <v>522.03</v>
      </c>
      <c r="E28" s="38">
        <v>577.86</v>
      </c>
      <c r="F28" s="38">
        <v>0</v>
      </c>
      <c r="G28" s="38">
        <f t="shared" ref="G28:G31" si="49">SUM(E28:F28)</f>
        <v>577.86</v>
      </c>
      <c r="H28" s="38">
        <v>3332.22</v>
      </c>
      <c r="I28" s="38">
        <v>0</v>
      </c>
      <c r="J28" s="38">
        <f t="shared" ref="J28:J31" si="50">SUM(H28:I28)</f>
        <v>3332.22</v>
      </c>
      <c r="K28" s="8">
        <f t="shared" si="47"/>
        <v>4432.1099999999997</v>
      </c>
      <c r="L28" s="8">
        <f t="shared" si="47"/>
        <v>0</v>
      </c>
      <c r="M28" s="8">
        <f t="shared" si="47"/>
        <v>4432.1099999999997</v>
      </c>
      <c r="N28" s="38">
        <v>522.03</v>
      </c>
      <c r="O28" s="38">
        <v>0</v>
      </c>
      <c r="P28" s="38">
        <f t="shared" ref="P28:P30" si="51">SUM(N28:O28)</f>
        <v>522.03</v>
      </c>
      <c r="Q28" s="8">
        <v>522.03</v>
      </c>
      <c r="R28" s="8">
        <v>0</v>
      </c>
      <c r="S28" s="8">
        <f t="shared" ref="S28:S30" si="52">SUM(Q28:R28)</f>
        <v>522.03</v>
      </c>
      <c r="T28" s="8">
        <v>522.03</v>
      </c>
      <c r="U28" s="8">
        <v>0</v>
      </c>
      <c r="V28" s="8">
        <f t="shared" ref="V28:V31" si="53">SUM(T28:U28)</f>
        <v>522.03</v>
      </c>
      <c r="W28" s="8">
        <f>N28+Q28+T28</f>
        <v>1566.09</v>
      </c>
      <c r="X28" s="8">
        <f t="shared" ref="X28:X30" si="54">O28+R28+U28</f>
        <v>0</v>
      </c>
      <c r="Y28" s="8">
        <f t="shared" ref="Y28:Y31" si="55">SUM(W28:X28)</f>
        <v>1566.09</v>
      </c>
      <c r="Z28" s="9">
        <f t="shared" ref="Z28:Z30" si="56">K28+W28</f>
        <v>5998.2</v>
      </c>
      <c r="AA28" s="8">
        <f t="shared" ref="AA28:AA30" si="57">C28+F28+I28+O28+R28+U28</f>
        <v>0</v>
      </c>
      <c r="AB28" s="8">
        <f t="shared" ref="AB28:AB31" si="58">SUM(Z28:AA28)</f>
        <v>5998.2</v>
      </c>
      <c r="AC28" s="8">
        <v>4204.55</v>
      </c>
      <c r="AD28" s="8">
        <v>0</v>
      </c>
      <c r="AE28" s="8">
        <f t="shared" ref="AE28:AE31" si="59">SUM(AC28:AD28)</f>
        <v>4204.55</v>
      </c>
      <c r="AF28" s="8">
        <f t="shared" ref="AF28:AF31" si="60">K28+W28+AC28</f>
        <v>10202.75</v>
      </c>
      <c r="AG28" s="8">
        <f t="shared" ref="AG28:AG30" si="61">C28+F28+I28+O28+R28+U28+AD28</f>
        <v>0</v>
      </c>
      <c r="AH28" s="8">
        <f t="shared" ref="AH28:AH31" si="62">SUM(AF28:AG28)</f>
        <v>10202.75</v>
      </c>
      <c r="AI28" s="8">
        <v>4204.55</v>
      </c>
      <c r="AJ28" s="8">
        <v>4204.55</v>
      </c>
      <c r="AK28" s="8">
        <f t="shared" ref="AK28:AK30" si="63">AE28+AI28+AJ28</f>
        <v>12613.650000000001</v>
      </c>
      <c r="AL28" s="8">
        <v>4204.55</v>
      </c>
      <c r="AM28" s="8">
        <v>5104.4000000000005</v>
      </c>
      <c r="AN28" s="8">
        <v>0</v>
      </c>
      <c r="AO28" s="8">
        <f t="shared" ref="AO28:AO30" si="64">SUM(AM28:AN28)</f>
        <v>5104.4000000000005</v>
      </c>
      <c r="AP28" s="8">
        <v>4204.55</v>
      </c>
      <c r="AQ28" s="8">
        <f t="shared" ref="AQ28:AQ30" si="65">AL28+AO28+AP28</f>
        <v>13513.5</v>
      </c>
      <c r="AR28" s="8">
        <f t="shared" ref="AR28:AR30" si="66">AI28+AJ28+AL28+AO28+AP28</f>
        <v>21922.600000000002</v>
      </c>
      <c r="AS28" s="8">
        <f t="shared" ref="AS28:AS30" si="67">AH28+AI28+AJ28+AL28+AO28+AP28</f>
        <v>32125.35</v>
      </c>
    </row>
    <row r="29" spans="1:45" s="3" customFormat="1" x14ac:dyDescent="0.2">
      <c r="A29" s="6" t="s">
        <v>3</v>
      </c>
      <c r="B29" s="38">
        <v>32466.320000000007</v>
      </c>
      <c r="C29" s="38">
        <v>0</v>
      </c>
      <c r="D29" s="38">
        <f t="shared" si="48"/>
        <v>32466.320000000007</v>
      </c>
      <c r="E29" s="38">
        <v>33851.619999999995</v>
      </c>
      <c r="F29" s="38">
        <v>0</v>
      </c>
      <c r="G29" s="38">
        <f t="shared" si="49"/>
        <v>33851.619999999995</v>
      </c>
      <c r="H29" s="38">
        <v>53703.619999999995</v>
      </c>
      <c r="I29" s="38">
        <v>0</v>
      </c>
      <c r="J29" s="38">
        <f t="shared" si="50"/>
        <v>53703.619999999995</v>
      </c>
      <c r="K29" s="8">
        <f t="shared" si="47"/>
        <v>120021.56</v>
      </c>
      <c r="L29" s="8">
        <f t="shared" si="47"/>
        <v>0</v>
      </c>
      <c r="M29" s="8">
        <f t="shared" si="47"/>
        <v>120021.56</v>
      </c>
      <c r="N29" s="38">
        <v>27529.62</v>
      </c>
      <c r="O29" s="38">
        <v>0</v>
      </c>
      <c r="P29" s="38">
        <f t="shared" si="51"/>
        <v>27529.62</v>
      </c>
      <c r="Q29" s="8">
        <v>27529.62</v>
      </c>
      <c r="R29" s="8">
        <v>0</v>
      </c>
      <c r="S29" s="8">
        <f t="shared" si="52"/>
        <v>27529.62</v>
      </c>
      <c r="T29" s="8">
        <v>27529.62</v>
      </c>
      <c r="U29" s="8">
        <v>0</v>
      </c>
      <c r="V29" s="8">
        <f t="shared" si="53"/>
        <v>27529.62</v>
      </c>
      <c r="W29" s="8">
        <f>N29+Q29+T29</f>
        <v>82588.86</v>
      </c>
      <c r="X29" s="8">
        <f t="shared" si="54"/>
        <v>0</v>
      </c>
      <c r="Y29" s="8">
        <f t="shared" si="55"/>
        <v>82588.86</v>
      </c>
      <c r="Z29" s="9">
        <f t="shared" si="56"/>
        <v>202610.41999999998</v>
      </c>
      <c r="AA29" s="8">
        <f t="shared" si="57"/>
        <v>0</v>
      </c>
      <c r="AB29" s="8">
        <f t="shared" si="58"/>
        <v>202610.41999999998</v>
      </c>
      <c r="AC29" s="8">
        <v>33406.67</v>
      </c>
      <c r="AD29" s="8">
        <v>0</v>
      </c>
      <c r="AE29" s="8">
        <f t="shared" si="59"/>
        <v>33406.67</v>
      </c>
      <c r="AF29" s="8">
        <f t="shared" si="60"/>
        <v>236017.08999999997</v>
      </c>
      <c r="AG29" s="8">
        <f t="shared" si="61"/>
        <v>0</v>
      </c>
      <c r="AH29" s="8">
        <f t="shared" si="62"/>
        <v>236017.08999999997</v>
      </c>
      <c r="AI29" s="8">
        <v>29843.67</v>
      </c>
      <c r="AJ29" s="8">
        <v>29843.67</v>
      </c>
      <c r="AK29" s="8">
        <f t="shared" si="63"/>
        <v>93094.01</v>
      </c>
      <c r="AL29" s="8">
        <v>29843.67</v>
      </c>
      <c r="AM29" s="8">
        <v>30664.67</v>
      </c>
      <c r="AN29" s="8">
        <v>0</v>
      </c>
      <c r="AO29" s="8">
        <f t="shared" si="64"/>
        <v>30664.67</v>
      </c>
      <c r="AP29" s="8">
        <v>29843.67</v>
      </c>
      <c r="AQ29" s="8">
        <f t="shared" si="65"/>
        <v>90352.01</v>
      </c>
      <c r="AR29" s="8">
        <f t="shared" si="66"/>
        <v>150039.34999999998</v>
      </c>
      <c r="AS29" s="8">
        <f t="shared" si="67"/>
        <v>386056.43999999989</v>
      </c>
    </row>
    <row r="30" spans="1:45" s="3" customFormat="1" x14ac:dyDescent="0.2">
      <c r="A30" s="6" t="s">
        <v>4</v>
      </c>
      <c r="B30" s="38">
        <v>5552</v>
      </c>
      <c r="C30" s="38">
        <v>0</v>
      </c>
      <c r="D30" s="38">
        <f t="shared" si="48"/>
        <v>5552</v>
      </c>
      <c r="E30" s="38">
        <v>1550</v>
      </c>
      <c r="F30" s="38">
        <v>0</v>
      </c>
      <c r="G30" s="38">
        <f t="shared" si="49"/>
        <v>1550</v>
      </c>
      <c r="H30" s="38">
        <v>648</v>
      </c>
      <c r="I30" s="38">
        <v>0</v>
      </c>
      <c r="J30" s="38">
        <f t="shared" si="50"/>
        <v>648</v>
      </c>
      <c r="K30" s="8">
        <f t="shared" si="47"/>
        <v>7750</v>
      </c>
      <c r="L30" s="8">
        <f t="shared" si="47"/>
        <v>0</v>
      </c>
      <c r="M30" s="8">
        <f t="shared" si="47"/>
        <v>7750</v>
      </c>
      <c r="N30" s="38">
        <v>2592</v>
      </c>
      <c r="O30" s="38">
        <v>0</v>
      </c>
      <c r="P30" s="38">
        <f t="shared" si="51"/>
        <v>2592</v>
      </c>
      <c r="Q30" s="8">
        <v>2592</v>
      </c>
      <c r="R30" s="8">
        <v>0</v>
      </c>
      <c r="S30" s="8">
        <f t="shared" si="52"/>
        <v>2592</v>
      </c>
      <c r="T30" s="8">
        <v>2592</v>
      </c>
      <c r="U30" s="8">
        <v>0</v>
      </c>
      <c r="V30" s="8">
        <f t="shared" si="53"/>
        <v>2592</v>
      </c>
      <c r="W30" s="8">
        <f>N30+Q30+T30</f>
        <v>7776</v>
      </c>
      <c r="X30" s="8">
        <f t="shared" si="54"/>
        <v>0</v>
      </c>
      <c r="Y30" s="8">
        <f t="shared" si="55"/>
        <v>7776</v>
      </c>
      <c r="Z30" s="9">
        <f t="shared" si="56"/>
        <v>15526</v>
      </c>
      <c r="AA30" s="8">
        <f t="shared" si="57"/>
        <v>0</v>
      </c>
      <c r="AB30" s="8">
        <f t="shared" si="58"/>
        <v>15526</v>
      </c>
      <c r="AC30" s="8">
        <v>2312</v>
      </c>
      <c r="AD30" s="8">
        <v>0</v>
      </c>
      <c r="AE30" s="8">
        <f t="shared" si="59"/>
        <v>2312</v>
      </c>
      <c r="AF30" s="8">
        <f t="shared" si="60"/>
        <v>17838</v>
      </c>
      <c r="AG30" s="8">
        <f t="shared" si="61"/>
        <v>0</v>
      </c>
      <c r="AH30" s="8">
        <f t="shared" si="62"/>
        <v>17838</v>
      </c>
      <c r="AI30" s="8">
        <v>1296</v>
      </c>
      <c r="AJ30" s="8">
        <v>1296</v>
      </c>
      <c r="AK30" s="8">
        <f t="shared" si="63"/>
        <v>4904</v>
      </c>
      <c r="AL30" s="8">
        <v>3240</v>
      </c>
      <c r="AM30" s="8">
        <v>648</v>
      </c>
      <c r="AN30" s="8">
        <v>0</v>
      </c>
      <c r="AO30" s="8">
        <f t="shared" si="64"/>
        <v>648</v>
      </c>
      <c r="AP30" s="8">
        <v>648</v>
      </c>
      <c r="AQ30" s="8">
        <f t="shared" si="65"/>
        <v>4536</v>
      </c>
      <c r="AR30" s="8">
        <f t="shared" si="66"/>
        <v>7128</v>
      </c>
      <c r="AS30" s="8">
        <f t="shared" si="67"/>
        <v>24966</v>
      </c>
    </row>
    <row r="31" spans="1:45" s="4" customFormat="1" x14ac:dyDescent="0.2">
      <c r="A31" s="13" t="s">
        <v>5</v>
      </c>
      <c r="B31" s="11">
        <f>SUM(B27:B30)</f>
        <v>226172.67000000025</v>
      </c>
      <c r="C31" s="11">
        <f>SUM(C27:C30)</f>
        <v>0</v>
      </c>
      <c r="D31" s="38">
        <f t="shared" si="48"/>
        <v>226172.67000000025</v>
      </c>
      <c r="E31" s="11">
        <f>SUM(E27:E30)</f>
        <v>285064.8</v>
      </c>
      <c r="F31" s="11">
        <f>SUM(F27:F30)</f>
        <v>0</v>
      </c>
      <c r="G31" s="38">
        <f t="shared" si="49"/>
        <v>285064.8</v>
      </c>
      <c r="H31" s="37">
        <f>SUM(H27:H30)</f>
        <v>275423.16000000003</v>
      </c>
      <c r="I31" s="37">
        <f>SUM(I27:I30)</f>
        <v>0</v>
      </c>
      <c r="J31" s="38">
        <f t="shared" si="50"/>
        <v>275423.16000000003</v>
      </c>
      <c r="K31" s="8">
        <f t="shared" si="47"/>
        <v>786660.63000000024</v>
      </c>
      <c r="L31" s="8">
        <f t="shared" si="47"/>
        <v>0</v>
      </c>
      <c r="M31" s="8">
        <f t="shared" si="47"/>
        <v>786660.63000000024</v>
      </c>
      <c r="N31" s="11">
        <f t="shared" ref="N31:Z31" si="68">SUM(N27:N30)</f>
        <v>224209.97</v>
      </c>
      <c r="O31" s="11">
        <f t="shared" si="68"/>
        <v>0</v>
      </c>
      <c r="P31" s="11">
        <f t="shared" si="68"/>
        <v>224209.97</v>
      </c>
      <c r="Q31" s="11">
        <f>SUM(Q27:Q30)</f>
        <v>224209.97</v>
      </c>
      <c r="R31" s="11">
        <f t="shared" ref="R31:S31" si="69">SUM(R27:R30)</f>
        <v>0</v>
      </c>
      <c r="S31" s="11">
        <f t="shared" si="69"/>
        <v>224209.97</v>
      </c>
      <c r="T31" s="11">
        <f>SUM(T27:T30)</f>
        <v>224209.97</v>
      </c>
      <c r="U31" s="11">
        <f>SUM(U27:U30)</f>
        <v>0</v>
      </c>
      <c r="V31" s="8">
        <f t="shared" si="53"/>
        <v>224209.97</v>
      </c>
      <c r="W31" s="11">
        <f t="shared" si="68"/>
        <v>672629.90999999992</v>
      </c>
      <c r="X31" s="11">
        <f>SUM(X27:X30)</f>
        <v>0</v>
      </c>
      <c r="Y31" s="8">
        <f t="shared" si="55"/>
        <v>672629.90999999992</v>
      </c>
      <c r="Z31" s="11">
        <f t="shared" si="68"/>
        <v>1459290.54</v>
      </c>
      <c r="AA31" s="11">
        <f>SUM(AA27:AA30)</f>
        <v>0</v>
      </c>
      <c r="AB31" s="8">
        <f t="shared" si="58"/>
        <v>1459290.54</v>
      </c>
      <c r="AC31" s="11">
        <f>SUM(AC27:AC30)</f>
        <v>183047.24</v>
      </c>
      <c r="AD31" s="11">
        <f>SUM(AD27:AD30)</f>
        <v>0</v>
      </c>
      <c r="AE31" s="8">
        <f t="shared" si="59"/>
        <v>183047.24</v>
      </c>
      <c r="AF31" s="8">
        <f t="shared" si="60"/>
        <v>1642337.78</v>
      </c>
      <c r="AG31" s="11">
        <f>SUM(AG27:AG30)</f>
        <v>0</v>
      </c>
      <c r="AH31" s="8">
        <f t="shared" si="62"/>
        <v>1642337.78</v>
      </c>
      <c r="AI31" s="11">
        <f t="shared" ref="AI31:AS31" si="70">SUM(AI27:AI30)</f>
        <v>178498.36</v>
      </c>
      <c r="AJ31" s="11">
        <f t="shared" si="70"/>
        <v>178498.36</v>
      </c>
      <c r="AK31" s="11">
        <f t="shared" si="70"/>
        <v>540043.96000000008</v>
      </c>
      <c r="AL31" s="11">
        <f t="shared" si="70"/>
        <v>179644.36</v>
      </c>
      <c r="AM31" s="11">
        <f t="shared" si="70"/>
        <v>142775.21</v>
      </c>
      <c r="AN31" s="11">
        <f t="shared" si="70"/>
        <v>0</v>
      </c>
      <c r="AO31" s="11">
        <f t="shared" si="70"/>
        <v>142775.21</v>
      </c>
      <c r="AP31" s="11">
        <f t="shared" si="70"/>
        <v>69595.56</v>
      </c>
      <c r="AQ31" s="11">
        <f t="shared" si="70"/>
        <v>392015.13</v>
      </c>
      <c r="AR31" s="11">
        <f t="shared" si="70"/>
        <v>749011.85</v>
      </c>
      <c r="AS31" s="11">
        <f t="shared" si="70"/>
        <v>2391349.6300000004</v>
      </c>
    </row>
    <row r="32" spans="1:45" s="3" customFormat="1" x14ac:dyDescent="0.2">
      <c r="A32" s="13"/>
      <c r="B32" s="18"/>
      <c r="C32" s="18"/>
      <c r="D32" s="18"/>
      <c r="E32" s="31"/>
      <c r="F32" s="31"/>
      <c r="G32" s="31"/>
      <c r="H32" s="22"/>
      <c r="I32" s="22"/>
      <c r="J32" s="22"/>
      <c r="K32" s="8"/>
      <c r="L32" s="8"/>
      <c r="M32" s="8"/>
      <c r="N32" s="19"/>
      <c r="O32" s="19"/>
      <c r="P32" s="19"/>
      <c r="Q32" s="8"/>
      <c r="R32" s="8"/>
      <c r="S32" s="8"/>
      <c r="T32" s="8"/>
      <c r="U32" s="8"/>
      <c r="V32" s="8"/>
      <c r="W32" s="8"/>
      <c r="X32" s="11"/>
      <c r="Y32" s="8"/>
      <c r="Z32" s="9"/>
      <c r="AA32" s="9"/>
      <c r="AB32" s="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s="3" customFormat="1" ht="50.25" customHeight="1" x14ac:dyDescent="0.2">
      <c r="A33" s="15" t="s">
        <v>9</v>
      </c>
      <c r="B33" s="12" t="s">
        <v>18</v>
      </c>
      <c r="C33" s="21" t="s">
        <v>17</v>
      </c>
      <c r="D33" s="12" t="s">
        <v>32</v>
      </c>
      <c r="E33" s="21" t="s">
        <v>19</v>
      </c>
      <c r="F33" s="21" t="s">
        <v>17</v>
      </c>
      <c r="G33" s="21" t="s">
        <v>33</v>
      </c>
      <c r="H33" s="21" t="s">
        <v>20</v>
      </c>
      <c r="I33" s="21" t="s">
        <v>17</v>
      </c>
      <c r="J33" s="21" t="s">
        <v>34</v>
      </c>
      <c r="K33" s="12" t="s">
        <v>21</v>
      </c>
      <c r="L33" s="21" t="s">
        <v>17</v>
      </c>
      <c r="M33" s="12" t="s">
        <v>35</v>
      </c>
      <c r="N33" s="12" t="s">
        <v>22</v>
      </c>
      <c r="O33" s="21" t="s">
        <v>17</v>
      </c>
      <c r="P33" s="12" t="s">
        <v>23</v>
      </c>
      <c r="Q33" s="21" t="s">
        <v>24</v>
      </c>
      <c r="R33" s="21" t="s">
        <v>17</v>
      </c>
      <c r="S33" s="21" t="s">
        <v>25</v>
      </c>
      <c r="T33" s="21" t="s">
        <v>26</v>
      </c>
      <c r="U33" s="21" t="s">
        <v>17</v>
      </c>
      <c r="V33" s="21" t="s">
        <v>27</v>
      </c>
      <c r="W33" s="21" t="s">
        <v>28</v>
      </c>
      <c r="X33" s="21" t="s">
        <v>17</v>
      </c>
      <c r="Y33" s="21" t="s">
        <v>29</v>
      </c>
      <c r="Z33" s="21" t="s">
        <v>30</v>
      </c>
      <c r="AA33" s="21" t="s">
        <v>17</v>
      </c>
      <c r="AB33" s="21" t="s">
        <v>31</v>
      </c>
      <c r="AC33" s="21" t="s">
        <v>37</v>
      </c>
      <c r="AD33" s="21" t="s">
        <v>17</v>
      </c>
      <c r="AE33" s="21" t="s">
        <v>38</v>
      </c>
      <c r="AF33" s="21" t="s">
        <v>39</v>
      </c>
      <c r="AG33" s="21" t="s">
        <v>17</v>
      </c>
      <c r="AH33" s="21" t="s">
        <v>40</v>
      </c>
      <c r="AI33" s="21" t="s">
        <v>41</v>
      </c>
      <c r="AJ33" s="21" t="s">
        <v>42</v>
      </c>
      <c r="AK33" s="21" t="s">
        <v>43</v>
      </c>
      <c r="AL33" s="21" t="s">
        <v>44</v>
      </c>
      <c r="AM33" s="36" t="s">
        <v>50</v>
      </c>
      <c r="AN33" s="36" t="s">
        <v>51</v>
      </c>
      <c r="AO33" s="36" t="s">
        <v>52</v>
      </c>
      <c r="AP33" s="21" t="s">
        <v>45</v>
      </c>
      <c r="AQ33" s="21" t="s">
        <v>46</v>
      </c>
      <c r="AR33" s="21" t="s">
        <v>47</v>
      </c>
      <c r="AS33" s="21" t="s">
        <v>48</v>
      </c>
    </row>
    <row r="34" spans="1:45" s="3" customFormat="1" x14ac:dyDescent="0.2">
      <c r="A34" s="6" t="s">
        <v>1</v>
      </c>
      <c r="B34" s="38">
        <v>426888.48999999982</v>
      </c>
      <c r="C34" s="38">
        <v>0</v>
      </c>
      <c r="D34" s="38">
        <f>SUM(B34:C34)</f>
        <v>426888.48999999982</v>
      </c>
      <c r="E34" s="38">
        <v>352192.34</v>
      </c>
      <c r="F34" s="38">
        <v>0</v>
      </c>
      <c r="G34" s="38">
        <f>SUM(E34:F34)</f>
        <v>352192.34</v>
      </c>
      <c r="H34" s="38">
        <v>313283.93</v>
      </c>
      <c r="I34" s="38">
        <v>0</v>
      </c>
      <c r="J34" s="38">
        <f>SUM(H34:I34)</f>
        <v>313283.93</v>
      </c>
      <c r="K34" s="8">
        <f t="shared" ref="K34:M39" si="71">B34+E34+H34</f>
        <v>1092364.7599999998</v>
      </c>
      <c r="L34" s="8">
        <f t="shared" si="71"/>
        <v>0</v>
      </c>
      <c r="M34" s="8">
        <f t="shared" si="71"/>
        <v>1092364.7599999998</v>
      </c>
      <c r="N34" s="38">
        <v>419966.29000000004</v>
      </c>
      <c r="O34" s="38">
        <v>0</v>
      </c>
      <c r="P34" s="38">
        <f>SUM(N34:O34)</f>
        <v>419966.29000000004</v>
      </c>
      <c r="Q34" s="8">
        <v>419966.29000000004</v>
      </c>
      <c r="R34" s="8">
        <v>0</v>
      </c>
      <c r="S34" s="8">
        <f>SUM(Q34:R34)</f>
        <v>419966.29000000004</v>
      </c>
      <c r="T34" s="8">
        <v>419966.29000000004</v>
      </c>
      <c r="U34" s="8">
        <v>0</v>
      </c>
      <c r="V34" s="8">
        <f>SUM(T34:U34)</f>
        <v>419966.29000000004</v>
      </c>
      <c r="W34" s="8">
        <f>N34+Q34+T34</f>
        <v>1259898.8700000001</v>
      </c>
      <c r="X34" s="8">
        <f>O34+R34+U34</f>
        <v>0</v>
      </c>
      <c r="Y34" s="8">
        <f>SUM(W34:X34)</f>
        <v>1259898.8700000001</v>
      </c>
      <c r="Z34" s="9">
        <f>K34+W34</f>
        <v>2352263.63</v>
      </c>
      <c r="AA34" s="8">
        <f>C34+F34+I34+O34+R34+U34</f>
        <v>0</v>
      </c>
      <c r="AB34" s="8">
        <f>SUM(Z34:AA34)</f>
        <v>2352263.63</v>
      </c>
      <c r="AC34" s="8">
        <v>468972.52</v>
      </c>
      <c r="AD34" s="8">
        <v>0</v>
      </c>
      <c r="AE34" s="8">
        <f>SUM(AC34:AD34)</f>
        <v>468972.52</v>
      </c>
      <c r="AF34" s="8">
        <f>K34+W34+AC34</f>
        <v>2821236.15</v>
      </c>
      <c r="AG34" s="8">
        <f>C34+F34+I34+O34+R34+U34+AD34</f>
        <v>0</v>
      </c>
      <c r="AH34" s="8">
        <f>SUM(AF34:AG34)</f>
        <v>2821236.15</v>
      </c>
      <c r="AI34" s="8">
        <v>468972.52</v>
      </c>
      <c r="AJ34" s="8">
        <v>468972.52</v>
      </c>
      <c r="AK34" s="8">
        <f>AE34+AI34+AJ34</f>
        <v>1406917.56</v>
      </c>
      <c r="AL34" s="8">
        <v>457580.15</v>
      </c>
      <c r="AM34" s="8">
        <v>234501.46</v>
      </c>
      <c r="AN34" s="8">
        <v>0</v>
      </c>
      <c r="AO34" s="8">
        <f>SUM(AM34:AN34)</f>
        <v>234501.46</v>
      </c>
      <c r="AP34" s="8">
        <v>100620.06</v>
      </c>
      <c r="AQ34" s="8">
        <f>AL34+AO34+AP34</f>
        <v>792701.66999999993</v>
      </c>
      <c r="AR34" s="8">
        <f>AI34+AJ34+AL34+AO34+AP34</f>
        <v>1730646.71</v>
      </c>
      <c r="AS34" s="8">
        <f>AH34+AI34+AJ34+AL34+AO34+AP34</f>
        <v>4551882.8599999994</v>
      </c>
    </row>
    <row r="35" spans="1:45" s="3" customFormat="1" x14ac:dyDescent="0.2">
      <c r="A35" s="6" t="s">
        <v>2</v>
      </c>
      <c r="B35" s="38">
        <v>64327.02</v>
      </c>
      <c r="C35" s="38">
        <v>0</v>
      </c>
      <c r="D35" s="38">
        <f t="shared" ref="D35:D39" si="72">SUM(B35:C35)</f>
        <v>64327.02</v>
      </c>
      <c r="E35" s="38">
        <v>75931.14</v>
      </c>
      <c r="F35" s="38">
        <v>0</v>
      </c>
      <c r="G35" s="38">
        <f t="shared" ref="G35:G39" si="73">SUM(E35:F35)</f>
        <v>75931.14</v>
      </c>
      <c r="H35" s="38">
        <v>63844.83</v>
      </c>
      <c r="I35" s="38">
        <v>0</v>
      </c>
      <c r="J35" s="38">
        <f t="shared" ref="J35:J39" si="74">SUM(H35:I35)</f>
        <v>63844.83</v>
      </c>
      <c r="K35" s="8">
        <f t="shared" si="71"/>
        <v>204102.99</v>
      </c>
      <c r="L35" s="8">
        <f t="shared" si="71"/>
        <v>0</v>
      </c>
      <c r="M35" s="8">
        <f t="shared" si="71"/>
        <v>204102.99</v>
      </c>
      <c r="N35" s="38">
        <v>60041.22</v>
      </c>
      <c r="O35" s="38">
        <v>0</v>
      </c>
      <c r="P35" s="38">
        <f t="shared" ref="P35:P38" si="75">SUM(N35:O35)</f>
        <v>60041.22</v>
      </c>
      <c r="Q35" s="8">
        <v>57179.69</v>
      </c>
      <c r="R35" s="8">
        <v>0</v>
      </c>
      <c r="S35" s="8">
        <f t="shared" ref="S35:S38" si="76">SUM(Q35:R35)</f>
        <v>57179.69</v>
      </c>
      <c r="T35" s="8">
        <v>48994.03</v>
      </c>
      <c r="U35" s="8">
        <v>0</v>
      </c>
      <c r="V35" s="8">
        <f t="shared" ref="V35:V39" si="77">SUM(T35:U35)</f>
        <v>48994.03</v>
      </c>
      <c r="W35" s="8">
        <f>N35+Q35+T35</f>
        <v>166214.94</v>
      </c>
      <c r="X35" s="8">
        <f t="shared" ref="X35:X38" si="78">O35+R35+U35</f>
        <v>0</v>
      </c>
      <c r="Y35" s="8">
        <f t="shared" ref="Y35:Y39" si="79">SUM(W35:X35)</f>
        <v>166214.94</v>
      </c>
      <c r="Z35" s="9">
        <f t="shared" ref="Z35:Z38" si="80">K35+W35</f>
        <v>370317.93</v>
      </c>
      <c r="AA35" s="8">
        <f t="shared" ref="AA35:AA38" si="81">C35+F35+I35+O35+R35+U35</f>
        <v>0</v>
      </c>
      <c r="AB35" s="8">
        <f t="shared" ref="AB35:AB39" si="82">SUM(Z35:AA35)</f>
        <v>370317.93</v>
      </c>
      <c r="AC35" s="8">
        <v>48994.03</v>
      </c>
      <c r="AD35" s="8">
        <v>0</v>
      </c>
      <c r="AE35" s="8">
        <f t="shared" ref="AE35:AE39" si="83">SUM(AC35:AD35)</f>
        <v>48994.03</v>
      </c>
      <c r="AF35" s="8">
        <f t="shared" ref="AF35:AF39" si="84">K35+W35+AC35</f>
        <v>419311.95999999996</v>
      </c>
      <c r="AG35" s="8">
        <f t="shared" ref="AG35:AG38" si="85">C35+F35+I35+O35+R35+U35+AD35</f>
        <v>0</v>
      </c>
      <c r="AH35" s="8">
        <f t="shared" ref="AH35:AH39" si="86">SUM(AF35:AG35)</f>
        <v>419311.95999999996</v>
      </c>
      <c r="AI35" s="8">
        <v>46379.89</v>
      </c>
      <c r="AJ35" s="8">
        <v>46379.89</v>
      </c>
      <c r="AK35" s="8">
        <f t="shared" ref="AK35:AK38" si="87">AE35+AI35+AJ35</f>
        <v>141753.81</v>
      </c>
      <c r="AL35" s="8">
        <v>46379.89</v>
      </c>
      <c r="AM35" s="8">
        <v>46379.89</v>
      </c>
      <c r="AN35" s="8">
        <v>0</v>
      </c>
      <c r="AO35" s="8">
        <f t="shared" ref="AO35:AO38" si="88">SUM(AM35:AN35)</f>
        <v>46379.89</v>
      </c>
      <c r="AP35" s="8">
        <v>46379.89</v>
      </c>
      <c r="AQ35" s="8">
        <f t="shared" ref="AQ35:AQ38" si="89">AL35+AO35+AP35</f>
        <v>139139.66999999998</v>
      </c>
      <c r="AR35" s="8">
        <f t="shared" ref="AR35:AR38" si="90">AI35+AJ35+AL35+AO35+AP35</f>
        <v>231899.45</v>
      </c>
      <c r="AS35" s="8">
        <f t="shared" ref="AS35:AS38" si="91">AH35+AI35+AJ35+AL35+AO35+AP35</f>
        <v>651211.41</v>
      </c>
    </row>
    <row r="36" spans="1:45" s="3" customFormat="1" x14ac:dyDescent="0.2">
      <c r="A36" s="6" t="s">
        <v>3</v>
      </c>
      <c r="B36" s="38">
        <v>160266</v>
      </c>
      <c r="C36" s="38">
        <v>0</v>
      </c>
      <c r="D36" s="38">
        <f t="shared" si="72"/>
        <v>160266</v>
      </c>
      <c r="E36" s="38">
        <v>160266</v>
      </c>
      <c r="F36" s="38">
        <v>0</v>
      </c>
      <c r="G36" s="38">
        <f t="shared" si="73"/>
        <v>160266</v>
      </c>
      <c r="H36" s="38">
        <v>160266</v>
      </c>
      <c r="I36" s="38">
        <v>0</v>
      </c>
      <c r="J36" s="38">
        <f t="shared" si="74"/>
        <v>160266</v>
      </c>
      <c r="K36" s="8">
        <f t="shared" si="71"/>
        <v>480798</v>
      </c>
      <c r="L36" s="8">
        <f t="shared" si="71"/>
        <v>0</v>
      </c>
      <c r="M36" s="8">
        <f t="shared" si="71"/>
        <v>480798</v>
      </c>
      <c r="N36" s="38">
        <v>160266</v>
      </c>
      <c r="O36" s="38">
        <v>-4011</v>
      </c>
      <c r="P36" s="38">
        <f t="shared" si="75"/>
        <v>156255</v>
      </c>
      <c r="Q36" s="8">
        <v>160266</v>
      </c>
      <c r="R36" s="8">
        <v>-2412</v>
      </c>
      <c r="S36" s="8">
        <f t="shared" si="76"/>
        <v>157854</v>
      </c>
      <c r="T36" s="8">
        <v>160266</v>
      </c>
      <c r="U36" s="8"/>
      <c r="V36" s="8">
        <f t="shared" si="77"/>
        <v>160266</v>
      </c>
      <c r="W36" s="8">
        <f>N36+Q36+T36</f>
        <v>480798</v>
      </c>
      <c r="X36" s="8">
        <f t="shared" si="78"/>
        <v>-6423</v>
      </c>
      <c r="Y36" s="8">
        <f t="shared" si="79"/>
        <v>474375</v>
      </c>
      <c r="Z36" s="9">
        <f t="shared" si="80"/>
        <v>961596</v>
      </c>
      <c r="AA36" s="8">
        <f t="shared" si="81"/>
        <v>-6423</v>
      </c>
      <c r="AB36" s="8">
        <f t="shared" si="82"/>
        <v>955173</v>
      </c>
      <c r="AC36" s="8">
        <v>160266</v>
      </c>
      <c r="AD36" s="8">
        <v>0</v>
      </c>
      <c r="AE36" s="8">
        <f t="shared" si="83"/>
        <v>160266</v>
      </c>
      <c r="AF36" s="8">
        <f t="shared" si="84"/>
        <v>1121862</v>
      </c>
      <c r="AG36" s="8">
        <f t="shared" si="85"/>
        <v>-6423</v>
      </c>
      <c r="AH36" s="8">
        <f t="shared" si="86"/>
        <v>1115439</v>
      </c>
      <c r="AI36" s="8">
        <v>158500</v>
      </c>
      <c r="AJ36" s="8">
        <v>158500</v>
      </c>
      <c r="AK36" s="8">
        <f t="shared" si="87"/>
        <v>477266</v>
      </c>
      <c r="AL36" s="8">
        <v>158500</v>
      </c>
      <c r="AM36" s="8">
        <v>152077</v>
      </c>
      <c r="AN36" s="8">
        <v>6423</v>
      </c>
      <c r="AO36" s="8">
        <f t="shared" si="88"/>
        <v>158500</v>
      </c>
      <c r="AP36" s="8">
        <v>105827</v>
      </c>
      <c r="AQ36" s="8">
        <f>AL36+AO36+AP36</f>
        <v>422827</v>
      </c>
      <c r="AR36" s="8">
        <f>AI36+AJ36+AL36+AO36+AP36</f>
        <v>739827</v>
      </c>
      <c r="AS36" s="8">
        <f t="shared" si="91"/>
        <v>1855266</v>
      </c>
    </row>
    <row r="37" spans="1:45" s="3" customFormat="1" x14ac:dyDescent="0.2">
      <c r="A37" s="6" t="s">
        <v>4</v>
      </c>
      <c r="B37" s="38">
        <v>38832.959999999999</v>
      </c>
      <c r="C37" s="38">
        <v>0</v>
      </c>
      <c r="D37" s="38">
        <f t="shared" si="72"/>
        <v>38832.959999999999</v>
      </c>
      <c r="E37" s="38">
        <v>38832.959999999999</v>
      </c>
      <c r="F37" s="38">
        <v>0</v>
      </c>
      <c r="G37" s="38">
        <f t="shared" si="73"/>
        <v>38832.959999999999</v>
      </c>
      <c r="H37" s="38">
        <v>38832.959999999999</v>
      </c>
      <c r="I37" s="38">
        <v>0</v>
      </c>
      <c r="J37" s="38">
        <f t="shared" si="74"/>
        <v>38832.959999999999</v>
      </c>
      <c r="K37" s="8">
        <f t="shared" si="71"/>
        <v>116498.88</v>
      </c>
      <c r="L37" s="8">
        <f t="shared" si="71"/>
        <v>0</v>
      </c>
      <c r="M37" s="8">
        <f t="shared" si="71"/>
        <v>116498.88</v>
      </c>
      <c r="N37" s="38">
        <v>45123.1</v>
      </c>
      <c r="O37" s="38">
        <v>0</v>
      </c>
      <c r="P37" s="38">
        <f t="shared" si="75"/>
        <v>45123.1</v>
      </c>
      <c r="Q37" s="8">
        <v>45123.1</v>
      </c>
      <c r="R37" s="8">
        <v>0</v>
      </c>
      <c r="S37" s="8">
        <f t="shared" si="76"/>
        <v>45123.1</v>
      </c>
      <c r="T37" s="8">
        <v>45123.1</v>
      </c>
      <c r="U37" s="8">
        <v>0</v>
      </c>
      <c r="V37" s="8">
        <f t="shared" si="77"/>
        <v>45123.1</v>
      </c>
      <c r="W37" s="8">
        <f>N37+Q37+T37</f>
        <v>135369.29999999999</v>
      </c>
      <c r="X37" s="8">
        <f t="shared" si="78"/>
        <v>0</v>
      </c>
      <c r="Y37" s="8">
        <f t="shared" si="79"/>
        <v>135369.29999999999</v>
      </c>
      <c r="Z37" s="9">
        <f t="shared" si="80"/>
        <v>251868.18</v>
      </c>
      <c r="AA37" s="8">
        <f t="shared" si="81"/>
        <v>0</v>
      </c>
      <c r="AB37" s="8">
        <f t="shared" si="82"/>
        <v>251868.18</v>
      </c>
      <c r="AC37" s="8">
        <v>38832.959999999999</v>
      </c>
      <c r="AD37" s="8">
        <v>0</v>
      </c>
      <c r="AE37" s="8">
        <f t="shared" si="83"/>
        <v>38832.959999999999</v>
      </c>
      <c r="AF37" s="8">
        <f t="shared" si="84"/>
        <v>290701.14</v>
      </c>
      <c r="AG37" s="8">
        <f t="shared" si="85"/>
        <v>0</v>
      </c>
      <c r="AH37" s="8">
        <f t="shared" si="86"/>
        <v>290701.14</v>
      </c>
      <c r="AI37" s="8">
        <v>44091.66</v>
      </c>
      <c r="AJ37" s="8">
        <v>44091.66</v>
      </c>
      <c r="AK37" s="8">
        <f t="shared" si="87"/>
        <v>127016.28</v>
      </c>
      <c r="AL37" s="8">
        <v>51772.53</v>
      </c>
      <c r="AM37" s="8">
        <v>22045.83</v>
      </c>
      <c r="AN37" s="8">
        <v>0</v>
      </c>
      <c r="AO37" s="8">
        <f t="shared" si="88"/>
        <v>22045.83</v>
      </c>
      <c r="AP37" s="8">
        <v>22045.83</v>
      </c>
      <c r="AQ37" s="8">
        <f t="shared" si="89"/>
        <v>95864.19</v>
      </c>
      <c r="AR37" s="8">
        <f t="shared" si="90"/>
        <v>184047.51</v>
      </c>
      <c r="AS37" s="8">
        <f t="shared" si="91"/>
        <v>474748.65000000014</v>
      </c>
    </row>
    <row r="38" spans="1:45" s="3" customFormat="1" x14ac:dyDescent="0.2">
      <c r="A38" s="6" t="s">
        <v>16</v>
      </c>
      <c r="B38" s="38">
        <v>131039.5</v>
      </c>
      <c r="C38" s="38">
        <v>0</v>
      </c>
      <c r="D38" s="38">
        <f t="shared" si="72"/>
        <v>131039.5</v>
      </c>
      <c r="E38" s="38">
        <v>130029</v>
      </c>
      <c r="F38" s="38">
        <v>0</v>
      </c>
      <c r="G38" s="38">
        <f t="shared" si="73"/>
        <v>130029</v>
      </c>
      <c r="H38" s="38">
        <v>127666.5</v>
      </c>
      <c r="I38" s="38">
        <v>0</v>
      </c>
      <c r="J38" s="38">
        <f t="shared" si="74"/>
        <v>127666.5</v>
      </c>
      <c r="K38" s="8">
        <f t="shared" si="71"/>
        <v>388735</v>
      </c>
      <c r="L38" s="8">
        <f t="shared" si="71"/>
        <v>0</v>
      </c>
      <c r="M38" s="8">
        <f t="shared" si="71"/>
        <v>388735</v>
      </c>
      <c r="N38" s="38">
        <v>143525</v>
      </c>
      <c r="O38" s="38"/>
      <c r="P38" s="38">
        <f t="shared" si="75"/>
        <v>143525</v>
      </c>
      <c r="Q38" s="8">
        <v>143525</v>
      </c>
      <c r="R38" s="8">
        <v>0</v>
      </c>
      <c r="S38" s="8">
        <f t="shared" si="76"/>
        <v>143525</v>
      </c>
      <c r="T38" s="8">
        <v>143525</v>
      </c>
      <c r="U38" s="8">
        <v>0</v>
      </c>
      <c r="V38" s="8">
        <f t="shared" si="77"/>
        <v>143525</v>
      </c>
      <c r="W38" s="8">
        <f>N38+Q38+T38</f>
        <v>430575</v>
      </c>
      <c r="X38" s="8">
        <f t="shared" si="78"/>
        <v>0</v>
      </c>
      <c r="Y38" s="8">
        <f t="shared" si="79"/>
        <v>430575</v>
      </c>
      <c r="Z38" s="9">
        <f t="shared" si="80"/>
        <v>819310</v>
      </c>
      <c r="AA38" s="8">
        <f t="shared" si="81"/>
        <v>0</v>
      </c>
      <c r="AB38" s="8">
        <f t="shared" si="82"/>
        <v>819310</v>
      </c>
      <c r="AC38" s="8">
        <v>139083</v>
      </c>
      <c r="AD38" s="8">
        <v>0</v>
      </c>
      <c r="AE38" s="8">
        <f t="shared" si="83"/>
        <v>139083</v>
      </c>
      <c r="AF38" s="8">
        <f t="shared" si="84"/>
        <v>958393</v>
      </c>
      <c r="AG38" s="8">
        <f t="shared" si="85"/>
        <v>0</v>
      </c>
      <c r="AH38" s="8">
        <f t="shared" si="86"/>
        <v>958393</v>
      </c>
      <c r="AI38" s="8">
        <v>143525</v>
      </c>
      <c r="AJ38" s="8">
        <v>143525</v>
      </c>
      <c r="AK38" s="8">
        <f t="shared" si="87"/>
        <v>426133</v>
      </c>
      <c r="AL38" s="8">
        <v>150565.5</v>
      </c>
      <c r="AM38" s="8">
        <v>47231</v>
      </c>
      <c r="AN38" s="8">
        <v>0</v>
      </c>
      <c r="AO38" s="8">
        <f t="shared" si="88"/>
        <v>47231</v>
      </c>
      <c r="AP38" s="8">
        <v>19397.5</v>
      </c>
      <c r="AQ38" s="8">
        <f t="shared" si="89"/>
        <v>217194</v>
      </c>
      <c r="AR38" s="8">
        <f t="shared" si="90"/>
        <v>504244</v>
      </c>
      <c r="AS38" s="8">
        <f t="shared" si="91"/>
        <v>1462637</v>
      </c>
    </row>
    <row r="39" spans="1:45" s="4" customFormat="1" x14ac:dyDescent="0.2">
      <c r="A39" s="13" t="s">
        <v>5</v>
      </c>
      <c r="B39" s="37">
        <f>SUM(B34:B38)</f>
        <v>821353.96999999974</v>
      </c>
      <c r="C39" s="37">
        <f>SUM(C34:C38)</f>
        <v>0</v>
      </c>
      <c r="D39" s="38">
        <f t="shared" si="72"/>
        <v>821353.96999999974</v>
      </c>
      <c r="E39" s="37">
        <f>SUM(E34:E38)</f>
        <v>757251.44</v>
      </c>
      <c r="F39" s="37">
        <f>SUM(F34:F38)</f>
        <v>0</v>
      </c>
      <c r="G39" s="38">
        <f t="shared" si="73"/>
        <v>757251.44</v>
      </c>
      <c r="H39" s="37">
        <f>SUM(H34:H38)</f>
        <v>703894.22</v>
      </c>
      <c r="I39" s="37">
        <f>SUM(I34:I38)</f>
        <v>0</v>
      </c>
      <c r="J39" s="38">
        <f t="shared" si="74"/>
        <v>703894.22</v>
      </c>
      <c r="K39" s="8">
        <f t="shared" si="71"/>
        <v>2282499.63</v>
      </c>
      <c r="L39" s="8">
        <f t="shared" si="71"/>
        <v>0</v>
      </c>
      <c r="M39" s="8">
        <f t="shared" si="71"/>
        <v>2282499.63</v>
      </c>
      <c r="N39" s="37">
        <f t="shared" ref="N39:Z39" si="92">SUM(N34:N38)</f>
        <v>828921.61</v>
      </c>
      <c r="O39" s="37">
        <f t="shared" si="92"/>
        <v>-4011</v>
      </c>
      <c r="P39" s="37">
        <f t="shared" si="92"/>
        <v>824910.61</v>
      </c>
      <c r="Q39" s="37">
        <f>SUM(Q34:Q38)</f>
        <v>826060.08</v>
      </c>
      <c r="R39" s="37">
        <f t="shared" ref="R39:T39" si="93">SUM(R34:R38)</f>
        <v>-2412</v>
      </c>
      <c r="S39" s="37">
        <f t="shared" si="93"/>
        <v>823648.08</v>
      </c>
      <c r="T39" s="37">
        <f t="shared" si="93"/>
        <v>817874.42</v>
      </c>
      <c r="U39" s="37">
        <f>SUM(U34:U38)</f>
        <v>0</v>
      </c>
      <c r="V39" s="8">
        <f t="shared" si="77"/>
        <v>817874.42</v>
      </c>
      <c r="W39" s="37">
        <f t="shared" si="92"/>
        <v>2472856.1100000003</v>
      </c>
      <c r="X39" s="37">
        <f>SUM(X34:X38)</f>
        <v>-6423</v>
      </c>
      <c r="Y39" s="8">
        <f t="shared" si="79"/>
        <v>2466433.1100000003</v>
      </c>
      <c r="Z39" s="37">
        <f t="shared" si="92"/>
        <v>4755355.74</v>
      </c>
      <c r="AA39" s="37">
        <f>SUM(AA34:AA38)</f>
        <v>-6423</v>
      </c>
      <c r="AB39" s="8">
        <f t="shared" si="82"/>
        <v>4748932.74</v>
      </c>
      <c r="AC39" s="37">
        <f t="shared" ref="AC39" si="94">SUM(AC34:AC38)</f>
        <v>856148.51</v>
      </c>
      <c r="AD39" s="37">
        <f>SUM(AD34:AD38)</f>
        <v>0</v>
      </c>
      <c r="AE39" s="8">
        <f t="shared" si="83"/>
        <v>856148.51</v>
      </c>
      <c r="AF39" s="8">
        <f t="shared" si="84"/>
        <v>5611504.25</v>
      </c>
      <c r="AG39" s="37">
        <f>SUM(AG34:AG38)</f>
        <v>-6423</v>
      </c>
      <c r="AH39" s="8">
        <f t="shared" si="86"/>
        <v>5605081.25</v>
      </c>
      <c r="AI39" s="37">
        <f t="shared" ref="AI39:AS39" si="95">SUM(AI34:AI38)</f>
        <v>861469.07000000007</v>
      </c>
      <c r="AJ39" s="37">
        <f t="shared" si="95"/>
        <v>861469.07000000007</v>
      </c>
      <c r="AK39" s="37">
        <f t="shared" si="95"/>
        <v>2579086.65</v>
      </c>
      <c r="AL39" s="37">
        <f t="shared" si="95"/>
        <v>864798.07000000007</v>
      </c>
      <c r="AM39" s="37">
        <f t="shared" si="95"/>
        <v>502235.18</v>
      </c>
      <c r="AN39" s="37">
        <f t="shared" si="95"/>
        <v>6423</v>
      </c>
      <c r="AO39" s="37">
        <f t="shared" si="95"/>
        <v>508658.18</v>
      </c>
      <c r="AP39" s="37">
        <f t="shared" si="95"/>
        <v>294270.28000000003</v>
      </c>
      <c r="AQ39" s="37">
        <f t="shared" si="95"/>
        <v>1667726.5299999998</v>
      </c>
      <c r="AR39" s="37">
        <f t="shared" si="95"/>
        <v>3390664.67</v>
      </c>
      <c r="AS39" s="37">
        <f t="shared" si="95"/>
        <v>8995745.9199999999</v>
      </c>
    </row>
    <row r="40" spans="1:45" s="3" customFormat="1" x14ac:dyDescent="0.2">
      <c r="A40" s="13"/>
      <c r="B40" s="18"/>
      <c r="C40" s="18"/>
      <c r="D40" s="18"/>
      <c r="E40" s="31"/>
      <c r="F40" s="31"/>
      <c r="G40" s="31"/>
      <c r="H40" s="22"/>
      <c r="I40" s="22"/>
      <c r="J40" s="22"/>
      <c r="K40" s="8"/>
      <c r="L40" s="8"/>
      <c r="M40" s="8"/>
      <c r="N40" s="19"/>
      <c r="O40" s="19"/>
      <c r="P40" s="19"/>
      <c r="Q40" s="8"/>
      <c r="R40" s="8"/>
      <c r="S40" s="8"/>
      <c r="T40" s="8"/>
      <c r="U40" s="8"/>
      <c r="V40" s="8"/>
      <c r="W40" s="8"/>
      <c r="X40" s="8"/>
      <c r="Y40" s="8"/>
      <c r="Z40" s="9"/>
      <c r="AA40" s="9"/>
      <c r="AB40" s="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3" customFormat="1" ht="57" customHeight="1" x14ac:dyDescent="0.2">
      <c r="A41" s="15" t="s">
        <v>10</v>
      </c>
      <c r="B41" s="12" t="s">
        <v>18</v>
      </c>
      <c r="C41" s="21" t="s">
        <v>17</v>
      </c>
      <c r="D41" s="12" t="s">
        <v>32</v>
      </c>
      <c r="E41" s="21" t="s">
        <v>19</v>
      </c>
      <c r="F41" s="21" t="s">
        <v>17</v>
      </c>
      <c r="G41" s="21" t="s">
        <v>33</v>
      </c>
      <c r="H41" s="21" t="s">
        <v>20</v>
      </c>
      <c r="I41" s="21" t="s">
        <v>17</v>
      </c>
      <c r="J41" s="21" t="s">
        <v>34</v>
      </c>
      <c r="K41" s="12" t="s">
        <v>21</v>
      </c>
      <c r="L41" s="21" t="s">
        <v>17</v>
      </c>
      <c r="M41" s="12" t="s">
        <v>35</v>
      </c>
      <c r="N41" s="12" t="s">
        <v>22</v>
      </c>
      <c r="O41" s="21" t="s">
        <v>17</v>
      </c>
      <c r="P41" s="12" t="s">
        <v>23</v>
      </c>
      <c r="Q41" s="21" t="s">
        <v>24</v>
      </c>
      <c r="R41" s="21" t="s">
        <v>17</v>
      </c>
      <c r="S41" s="21" t="s">
        <v>25</v>
      </c>
      <c r="T41" s="21" t="s">
        <v>26</v>
      </c>
      <c r="U41" s="21" t="s">
        <v>17</v>
      </c>
      <c r="V41" s="21" t="s">
        <v>27</v>
      </c>
      <c r="W41" s="21" t="s">
        <v>28</v>
      </c>
      <c r="X41" s="21" t="s">
        <v>17</v>
      </c>
      <c r="Y41" s="21" t="s">
        <v>29</v>
      </c>
      <c r="Z41" s="21" t="s">
        <v>30</v>
      </c>
      <c r="AA41" s="21" t="s">
        <v>17</v>
      </c>
      <c r="AB41" s="21" t="s">
        <v>31</v>
      </c>
      <c r="AC41" s="21" t="s">
        <v>37</v>
      </c>
      <c r="AD41" s="21" t="s">
        <v>17</v>
      </c>
      <c r="AE41" s="21" t="s">
        <v>38</v>
      </c>
      <c r="AF41" s="21" t="s">
        <v>39</v>
      </c>
      <c r="AG41" s="21" t="s">
        <v>17</v>
      </c>
      <c r="AH41" s="21" t="s">
        <v>40</v>
      </c>
      <c r="AI41" s="21" t="s">
        <v>41</v>
      </c>
      <c r="AJ41" s="21" t="s">
        <v>42</v>
      </c>
      <c r="AK41" s="21" t="s">
        <v>43</v>
      </c>
      <c r="AL41" s="21" t="s">
        <v>44</v>
      </c>
      <c r="AM41" s="36" t="s">
        <v>50</v>
      </c>
      <c r="AN41" s="36" t="s">
        <v>51</v>
      </c>
      <c r="AO41" s="36" t="s">
        <v>52</v>
      </c>
      <c r="AP41" s="21" t="s">
        <v>45</v>
      </c>
      <c r="AQ41" s="21" t="s">
        <v>46</v>
      </c>
      <c r="AR41" s="21" t="s">
        <v>47</v>
      </c>
      <c r="AS41" s="21" t="s">
        <v>48</v>
      </c>
    </row>
    <row r="42" spans="1:45" s="3" customFormat="1" x14ac:dyDescent="0.2">
      <c r="A42" s="6" t="s">
        <v>1</v>
      </c>
      <c r="B42" s="38">
        <f t="shared" ref="B42:J45" si="96">B27+B34</f>
        <v>614520.81000000006</v>
      </c>
      <c r="C42" s="38">
        <f t="shared" si="96"/>
        <v>0</v>
      </c>
      <c r="D42" s="38">
        <f>SUM(B42:C42)</f>
        <v>614520.81000000006</v>
      </c>
      <c r="E42" s="38">
        <f t="shared" si="96"/>
        <v>601277.66</v>
      </c>
      <c r="F42" s="38">
        <f t="shared" si="96"/>
        <v>0</v>
      </c>
      <c r="G42" s="38">
        <f>SUM(E42:F42)</f>
        <v>601277.66</v>
      </c>
      <c r="H42" s="38">
        <f t="shared" si="96"/>
        <v>531023.25</v>
      </c>
      <c r="I42" s="38">
        <f t="shared" si="96"/>
        <v>0</v>
      </c>
      <c r="J42" s="38">
        <f t="shared" si="96"/>
        <v>531023.25</v>
      </c>
      <c r="K42" s="8">
        <f t="shared" ref="K42:M47" si="97">B42+E42+H42</f>
        <v>1746821.7200000002</v>
      </c>
      <c r="L42" s="8">
        <f t="shared" si="97"/>
        <v>0</v>
      </c>
      <c r="M42" s="8">
        <f t="shared" si="97"/>
        <v>1746821.7200000002</v>
      </c>
      <c r="N42" s="38">
        <f>N34+N27</f>
        <v>613532.6100000001</v>
      </c>
      <c r="O42" s="38">
        <f t="shared" ref="N42:O45" si="98">O34+O27</f>
        <v>0</v>
      </c>
      <c r="P42" s="38">
        <f>SUM(N42:O42)</f>
        <v>613532.6100000001</v>
      </c>
      <c r="Q42" s="38">
        <f t="shared" ref="Q42:S45" si="99">Q34+Q27</f>
        <v>613532.6100000001</v>
      </c>
      <c r="R42" s="38">
        <f t="shared" si="99"/>
        <v>0</v>
      </c>
      <c r="S42" s="38">
        <f t="shared" si="99"/>
        <v>613532.6100000001</v>
      </c>
      <c r="T42" s="38">
        <f>T27+T34</f>
        <v>613532.6100000001</v>
      </c>
      <c r="U42" s="38">
        <f>U27+U34</f>
        <v>0</v>
      </c>
      <c r="V42" s="38">
        <f>SUM(T42:U42)</f>
        <v>613532.6100000001</v>
      </c>
      <c r="W42" s="38">
        <f>W34+W27</f>
        <v>1840597.83</v>
      </c>
      <c r="X42" s="38">
        <f>X27+X34</f>
        <v>0</v>
      </c>
      <c r="Y42" s="38">
        <f>SUM(W42:X42)</f>
        <v>1840597.83</v>
      </c>
      <c r="Z42" s="9">
        <f>K42+W42</f>
        <v>3587419.5500000003</v>
      </c>
      <c r="AA42" s="38">
        <f>AA27+AA34</f>
        <v>0</v>
      </c>
      <c r="AB42" s="38">
        <f>SUM(Z42:AA42)</f>
        <v>3587419.5500000003</v>
      </c>
      <c r="AC42" s="38">
        <f>AC34+AC27</f>
        <v>612096.54</v>
      </c>
      <c r="AD42" s="38">
        <f>AD27+AD34</f>
        <v>0</v>
      </c>
      <c r="AE42" s="38">
        <f>SUM(AC42:AD42)</f>
        <v>612096.54</v>
      </c>
      <c r="AF42" s="8">
        <f>K42+W42+AC42</f>
        <v>4199516.09</v>
      </c>
      <c r="AG42" s="38">
        <f>AG27+AG34</f>
        <v>0</v>
      </c>
      <c r="AH42" s="38">
        <f>SUM(AF42:AG42)</f>
        <v>4199516.09</v>
      </c>
      <c r="AI42" s="38">
        <f t="shared" ref="AI42:AS45" si="100">AI34+AI27</f>
        <v>612126.66</v>
      </c>
      <c r="AJ42" s="38">
        <f t="shared" si="100"/>
        <v>612126.66</v>
      </c>
      <c r="AK42" s="38">
        <f t="shared" si="100"/>
        <v>1836349.86</v>
      </c>
      <c r="AL42" s="38">
        <f t="shared" si="100"/>
        <v>599936.29</v>
      </c>
      <c r="AM42" s="38">
        <f t="shared" si="100"/>
        <v>340859.6</v>
      </c>
      <c r="AN42" s="38">
        <f t="shared" si="100"/>
        <v>0</v>
      </c>
      <c r="AO42" s="38">
        <f t="shared" si="100"/>
        <v>340859.6</v>
      </c>
      <c r="AP42" s="38">
        <f t="shared" si="100"/>
        <v>135519.4</v>
      </c>
      <c r="AQ42" s="38">
        <f t="shared" si="100"/>
        <v>1076315.29</v>
      </c>
      <c r="AR42" s="38">
        <f>AR34+AR27</f>
        <v>2300568.61</v>
      </c>
      <c r="AS42" s="38">
        <f t="shared" si="100"/>
        <v>6500084.6999999993</v>
      </c>
    </row>
    <row r="43" spans="1:45" s="3" customFormat="1" x14ac:dyDescent="0.2">
      <c r="A43" s="6" t="s">
        <v>2</v>
      </c>
      <c r="B43" s="38">
        <f t="shared" si="96"/>
        <v>64849.049999999996</v>
      </c>
      <c r="C43" s="38">
        <f t="shared" si="96"/>
        <v>0</v>
      </c>
      <c r="D43" s="38">
        <f t="shared" ref="D43:D47" si="101">SUM(B43:C43)</f>
        <v>64849.049999999996</v>
      </c>
      <c r="E43" s="38">
        <f t="shared" si="96"/>
        <v>76509</v>
      </c>
      <c r="F43" s="38">
        <f t="shared" si="96"/>
        <v>0</v>
      </c>
      <c r="G43" s="38">
        <f t="shared" ref="G43:G47" si="102">SUM(E43:F43)</f>
        <v>76509</v>
      </c>
      <c r="H43" s="38">
        <f t="shared" si="96"/>
        <v>67177.05</v>
      </c>
      <c r="I43" s="38">
        <f t="shared" si="96"/>
        <v>0</v>
      </c>
      <c r="J43" s="38">
        <f t="shared" si="96"/>
        <v>67177.05</v>
      </c>
      <c r="K43" s="8">
        <f t="shared" si="97"/>
        <v>208535.09999999998</v>
      </c>
      <c r="L43" s="8">
        <f t="shared" si="97"/>
        <v>0</v>
      </c>
      <c r="M43" s="8">
        <f t="shared" si="97"/>
        <v>208535.09999999998</v>
      </c>
      <c r="N43" s="38">
        <f t="shared" si="98"/>
        <v>60563.25</v>
      </c>
      <c r="O43" s="38">
        <f t="shared" si="98"/>
        <v>0</v>
      </c>
      <c r="P43" s="38">
        <f t="shared" ref="P43:P46" si="103">SUM(N43:O43)</f>
        <v>60563.25</v>
      </c>
      <c r="Q43" s="38">
        <f t="shared" si="99"/>
        <v>57701.72</v>
      </c>
      <c r="R43" s="38">
        <f t="shared" si="99"/>
        <v>0</v>
      </c>
      <c r="S43" s="38">
        <f t="shared" si="99"/>
        <v>57701.72</v>
      </c>
      <c r="T43" s="38">
        <f t="shared" ref="T43:U45" si="104">T28+T35</f>
        <v>49516.06</v>
      </c>
      <c r="U43" s="38">
        <f t="shared" si="104"/>
        <v>0</v>
      </c>
      <c r="V43" s="38">
        <f t="shared" ref="V43:V47" si="105">SUM(T43:U43)</f>
        <v>49516.06</v>
      </c>
      <c r="W43" s="38">
        <f>W35+W28</f>
        <v>167781.03</v>
      </c>
      <c r="X43" s="38">
        <f t="shared" ref="X43:X45" si="106">X28+X35</f>
        <v>0</v>
      </c>
      <c r="Y43" s="38">
        <f t="shared" ref="Y43:Y47" si="107">SUM(W43:X43)</f>
        <v>167781.03</v>
      </c>
      <c r="Z43" s="9">
        <f t="shared" ref="Z43:Z46" si="108">K43+W43</f>
        <v>376316.13</v>
      </c>
      <c r="AA43" s="38">
        <f t="shared" ref="AA43:AA45" si="109">AA28+AA35</f>
        <v>0</v>
      </c>
      <c r="AB43" s="38">
        <f t="shared" ref="AB43:AB47" si="110">SUM(Z43:AA43)</f>
        <v>376316.13</v>
      </c>
      <c r="AC43" s="38">
        <f t="shared" ref="AC43:AC45" si="111">AC35+AC28</f>
        <v>53198.58</v>
      </c>
      <c r="AD43" s="38">
        <f t="shared" ref="AD43:AD45" si="112">AD28+AD35</f>
        <v>0</v>
      </c>
      <c r="AE43" s="38">
        <f t="shared" ref="AE43:AE47" si="113">SUM(AC43:AD43)</f>
        <v>53198.58</v>
      </c>
      <c r="AF43" s="8">
        <f t="shared" ref="AF43:AF47" si="114">K43+W43+AC43</f>
        <v>429514.71</v>
      </c>
      <c r="AG43" s="38">
        <f t="shared" ref="AG43:AG45" si="115">AG28+AG35</f>
        <v>0</v>
      </c>
      <c r="AH43" s="38">
        <f t="shared" ref="AH43:AH47" si="116">SUM(AF43:AG43)</f>
        <v>429514.71</v>
      </c>
      <c r="AI43" s="38">
        <f t="shared" si="100"/>
        <v>50584.44</v>
      </c>
      <c r="AJ43" s="38">
        <f t="shared" si="100"/>
        <v>50584.44</v>
      </c>
      <c r="AK43" s="38">
        <f t="shared" si="100"/>
        <v>154367.46</v>
      </c>
      <c r="AL43" s="38">
        <f t="shared" si="100"/>
        <v>50584.44</v>
      </c>
      <c r="AM43" s="38">
        <f t="shared" si="100"/>
        <v>51484.29</v>
      </c>
      <c r="AN43" s="38">
        <f t="shared" si="100"/>
        <v>0</v>
      </c>
      <c r="AO43" s="38">
        <f t="shared" si="100"/>
        <v>51484.29</v>
      </c>
      <c r="AP43" s="38">
        <f t="shared" si="100"/>
        <v>50584.44</v>
      </c>
      <c r="AQ43" s="38">
        <f t="shared" si="100"/>
        <v>152653.16999999998</v>
      </c>
      <c r="AR43" s="38">
        <f t="shared" si="100"/>
        <v>253822.05000000002</v>
      </c>
      <c r="AS43" s="38">
        <f t="shared" si="100"/>
        <v>683336.76</v>
      </c>
    </row>
    <row r="44" spans="1:45" s="3" customFormat="1" x14ac:dyDescent="0.2">
      <c r="A44" s="6" t="s">
        <v>3</v>
      </c>
      <c r="B44" s="38">
        <f t="shared" si="96"/>
        <v>192732.32</v>
      </c>
      <c r="C44" s="38">
        <f t="shared" si="96"/>
        <v>0</v>
      </c>
      <c r="D44" s="38">
        <f t="shared" si="101"/>
        <v>192732.32</v>
      </c>
      <c r="E44" s="38">
        <f t="shared" si="96"/>
        <v>194117.62</v>
      </c>
      <c r="F44" s="38">
        <f t="shared" si="96"/>
        <v>0</v>
      </c>
      <c r="G44" s="38">
        <f t="shared" si="102"/>
        <v>194117.62</v>
      </c>
      <c r="H44" s="38">
        <f t="shared" si="96"/>
        <v>213969.62</v>
      </c>
      <c r="I44" s="38">
        <f t="shared" si="96"/>
        <v>0</v>
      </c>
      <c r="J44" s="38">
        <f t="shared" si="96"/>
        <v>213969.62</v>
      </c>
      <c r="K44" s="8">
        <f t="shared" si="97"/>
        <v>600819.56000000006</v>
      </c>
      <c r="L44" s="8">
        <f t="shared" si="97"/>
        <v>0</v>
      </c>
      <c r="M44" s="8">
        <f t="shared" si="97"/>
        <v>600819.56000000006</v>
      </c>
      <c r="N44" s="38">
        <f t="shared" si="98"/>
        <v>187795.62</v>
      </c>
      <c r="O44" s="38">
        <f t="shared" si="98"/>
        <v>-4011</v>
      </c>
      <c r="P44" s="38">
        <f t="shared" si="103"/>
        <v>183784.62</v>
      </c>
      <c r="Q44" s="38">
        <f t="shared" si="99"/>
        <v>187795.62</v>
      </c>
      <c r="R44" s="38">
        <f t="shared" si="99"/>
        <v>-2412</v>
      </c>
      <c r="S44" s="38">
        <f t="shared" si="99"/>
        <v>185383.62</v>
      </c>
      <c r="T44" s="38">
        <f t="shared" si="104"/>
        <v>187795.62</v>
      </c>
      <c r="U44" s="38">
        <f t="shared" si="104"/>
        <v>0</v>
      </c>
      <c r="V44" s="38">
        <f t="shared" si="105"/>
        <v>187795.62</v>
      </c>
      <c r="W44" s="38">
        <f>W36+W29</f>
        <v>563386.86</v>
      </c>
      <c r="X44" s="38">
        <f t="shared" si="106"/>
        <v>-6423</v>
      </c>
      <c r="Y44" s="38">
        <f t="shared" si="107"/>
        <v>556963.86</v>
      </c>
      <c r="Z44" s="9">
        <f t="shared" si="108"/>
        <v>1164206.42</v>
      </c>
      <c r="AA44" s="38">
        <f t="shared" si="109"/>
        <v>-6423</v>
      </c>
      <c r="AB44" s="38">
        <f t="shared" si="110"/>
        <v>1157783.42</v>
      </c>
      <c r="AC44" s="38">
        <f t="shared" si="111"/>
        <v>193672.66999999998</v>
      </c>
      <c r="AD44" s="38">
        <f t="shared" si="112"/>
        <v>0</v>
      </c>
      <c r="AE44" s="38">
        <f t="shared" si="113"/>
        <v>193672.66999999998</v>
      </c>
      <c r="AF44" s="8">
        <f t="shared" si="114"/>
        <v>1357879.0899999999</v>
      </c>
      <c r="AG44" s="38">
        <f t="shared" si="115"/>
        <v>-6423</v>
      </c>
      <c r="AH44" s="38">
        <f t="shared" si="116"/>
        <v>1351456.0899999999</v>
      </c>
      <c r="AI44" s="38">
        <f t="shared" si="100"/>
        <v>188343.66999999998</v>
      </c>
      <c r="AJ44" s="38">
        <f t="shared" si="100"/>
        <v>188343.66999999998</v>
      </c>
      <c r="AK44" s="38">
        <f t="shared" si="100"/>
        <v>570360.01</v>
      </c>
      <c r="AL44" s="38">
        <f t="shared" si="100"/>
        <v>188343.66999999998</v>
      </c>
      <c r="AM44" s="38">
        <f t="shared" si="100"/>
        <v>182741.66999999998</v>
      </c>
      <c r="AN44" s="38">
        <f t="shared" si="100"/>
        <v>6423</v>
      </c>
      <c r="AO44" s="38">
        <f t="shared" si="100"/>
        <v>189164.66999999998</v>
      </c>
      <c r="AP44" s="38">
        <f t="shared" si="100"/>
        <v>135670.66999999998</v>
      </c>
      <c r="AQ44" s="38">
        <f t="shared" si="100"/>
        <v>513179.01</v>
      </c>
      <c r="AR44" s="38">
        <f t="shared" si="100"/>
        <v>889866.35</v>
      </c>
      <c r="AS44" s="38">
        <f t="shared" si="100"/>
        <v>2241322.44</v>
      </c>
    </row>
    <row r="45" spans="1:45" s="3" customFormat="1" x14ac:dyDescent="0.2">
      <c r="A45" s="6" t="s">
        <v>4</v>
      </c>
      <c r="B45" s="38">
        <f t="shared" si="96"/>
        <v>44384.959999999999</v>
      </c>
      <c r="C45" s="38">
        <f t="shared" si="96"/>
        <v>0</v>
      </c>
      <c r="D45" s="38">
        <f t="shared" si="101"/>
        <v>44384.959999999999</v>
      </c>
      <c r="E45" s="38">
        <f t="shared" si="96"/>
        <v>40382.959999999999</v>
      </c>
      <c r="F45" s="38">
        <f t="shared" si="96"/>
        <v>0</v>
      </c>
      <c r="G45" s="38">
        <f t="shared" si="102"/>
        <v>40382.959999999999</v>
      </c>
      <c r="H45" s="38">
        <f t="shared" si="96"/>
        <v>39480.959999999999</v>
      </c>
      <c r="I45" s="38">
        <f t="shared" si="96"/>
        <v>0</v>
      </c>
      <c r="J45" s="38">
        <f t="shared" si="96"/>
        <v>39480.959999999999</v>
      </c>
      <c r="K45" s="8">
        <f t="shared" si="97"/>
        <v>124248.88</v>
      </c>
      <c r="L45" s="8">
        <f t="shared" si="97"/>
        <v>0</v>
      </c>
      <c r="M45" s="8">
        <f t="shared" si="97"/>
        <v>124248.88</v>
      </c>
      <c r="N45" s="38">
        <f t="shared" si="98"/>
        <v>47715.1</v>
      </c>
      <c r="O45" s="38">
        <f t="shared" si="98"/>
        <v>0</v>
      </c>
      <c r="P45" s="38">
        <f t="shared" si="103"/>
        <v>47715.1</v>
      </c>
      <c r="Q45" s="38">
        <f t="shared" si="99"/>
        <v>47715.1</v>
      </c>
      <c r="R45" s="38">
        <f t="shared" si="99"/>
        <v>0</v>
      </c>
      <c r="S45" s="38">
        <f t="shared" si="99"/>
        <v>47715.1</v>
      </c>
      <c r="T45" s="38">
        <f t="shared" si="104"/>
        <v>47715.1</v>
      </c>
      <c r="U45" s="38">
        <f t="shared" si="104"/>
        <v>0</v>
      </c>
      <c r="V45" s="38">
        <f t="shared" si="105"/>
        <v>47715.1</v>
      </c>
      <c r="W45" s="38">
        <f>W37+W30</f>
        <v>143145.29999999999</v>
      </c>
      <c r="X45" s="38">
        <f t="shared" si="106"/>
        <v>0</v>
      </c>
      <c r="Y45" s="38">
        <f t="shared" si="107"/>
        <v>143145.29999999999</v>
      </c>
      <c r="Z45" s="9">
        <f t="shared" si="108"/>
        <v>267394.18</v>
      </c>
      <c r="AA45" s="38">
        <f t="shared" si="109"/>
        <v>0</v>
      </c>
      <c r="AB45" s="38">
        <f t="shared" si="110"/>
        <v>267394.18</v>
      </c>
      <c r="AC45" s="38">
        <f t="shared" si="111"/>
        <v>41144.959999999999</v>
      </c>
      <c r="AD45" s="38">
        <f t="shared" si="112"/>
        <v>0</v>
      </c>
      <c r="AE45" s="38">
        <f t="shared" si="113"/>
        <v>41144.959999999999</v>
      </c>
      <c r="AF45" s="8">
        <f t="shared" si="114"/>
        <v>308539.14</v>
      </c>
      <c r="AG45" s="38">
        <f t="shared" si="115"/>
        <v>0</v>
      </c>
      <c r="AH45" s="38">
        <f t="shared" si="116"/>
        <v>308539.14</v>
      </c>
      <c r="AI45" s="38">
        <f t="shared" si="100"/>
        <v>45387.66</v>
      </c>
      <c r="AJ45" s="38">
        <f t="shared" si="100"/>
        <v>45387.66</v>
      </c>
      <c r="AK45" s="38">
        <f t="shared" si="100"/>
        <v>131920.28</v>
      </c>
      <c r="AL45" s="38">
        <f t="shared" si="100"/>
        <v>55012.53</v>
      </c>
      <c r="AM45" s="38">
        <f t="shared" si="100"/>
        <v>22693.83</v>
      </c>
      <c r="AN45" s="38">
        <f t="shared" si="100"/>
        <v>0</v>
      </c>
      <c r="AO45" s="38">
        <f t="shared" si="100"/>
        <v>22693.83</v>
      </c>
      <c r="AP45" s="38">
        <f t="shared" si="100"/>
        <v>22693.83</v>
      </c>
      <c r="AQ45" s="38">
        <f t="shared" si="100"/>
        <v>100400.19</v>
      </c>
      <c r="AR45" s="38">
        <f t="shared" si="100"/>
        <v>191175.51</v>
      </c>
      <c r="AS45" s="38">
        <f t="shared" si="100"/>
        <v>499714.65000000014</v>
      </c>
    </row>
    <row r="46" spans="1:45" s="3" customFormat="1" x14ac:dyDescent="0.2">
      <c r="A46" s="6" t="s">
        <v>16</v>
      </c>
      <c r="B46" s="38">
        <f>B38</f>
        <v>131039.5</v>
      </c>
      <c r="C46" s="38">
        <f>C38</f>
        <v>0</v>
      </c>
      <c r="D46" s="38">
        <f t="shared" si="101"/>
        <v>131039.5</v>
      </c>
      <c r="E46" s="38">
        <f>E38</f>
        <v>130029</v>
      </c>
      <c r="F46" s="38">
        <f>F38</f>
        <v>0</v>
      </c>
      <c r="G46" s="38">
        <f t="shared" si="102"/>
        <v>130029</v>
      </c>
      <c r="H46" s="38">
        <f>H38</f>
        <v>127666.5</v>
      </c>
      <c r="I46" s="38">
        <f t="shared" ref="I46:J46" si="117">I38</f>
        <v>0</v>
      </c>
      <c r="J46" s="38">
        <f t="shared" si="117"/>
        <v>127666.5</v>
      </c>
      <c r="K46" s="8">
        <f t="shared" si="97"/>
        <v>388735</v>
      </c>
      <c r="L46" s="8">
        <f t="shared" si="97"/>
        <v>0</v>
      </c>
      <c r="M46" s="8">
        <f t="shared" si="97"/>
        <v>388735</v>
      </c>
      <c r="N46" s="38">
        <f>N38</f>
        <v>143525</v>
      </c>
      <c r="O46" s="38">
        <f>O38</f>
        <v>0</v>
      </c>
      <c r="P46" s="38">
        <f t="shared" si="103"/>
        <v>143525</v>
      </c>
      <c r="Q46" s="38">
        <f>Q38</f>
        <v>143525</v>
      </c>
      <c r="R46" s="38">
        <f>R38</f>
        <v>0</v>
      </c>
      <c r="S46" s="38">
        <f>S38</f>
        <v>143525</v>
      </c>
      <c r="T46" s="38">
        <f>T38</f>
        <v>143525</v>
      </c>
      <c r="U46" s="38">
        <f>U38</f>
        <v>0</v>
      </c>
      <c r="V46" s="38">
        <f t="shared" si="105"/>
        <v>143525</v>
      </c>
      <c r="W46" s="38">
        <f>W38</f>
        <v>430575</v>
      </c>
      <c r="X46" s="38">
        <f>X38</f>
        <v>0</v>
      </c>
      <c r="Y46" s="38">
        <f t="shared" si="107"/>
        <v>430575</v>
      </c>
      <c r="Z46" s="9">
        <f t="shared" si="108"/>
        <v>819310</v>
      </c>
      <c r="AA46" s="38">
        <f>AA38</f>
        <v>0</v>
      </c>
      <c r="AB46" s="38">
        <f t="shared" si="110"/>
        <v>819310</v>
      </c>
      <c r="AC46" s="38">
        <f>AC38</f>
        <v>139083</v>
      </c>
      <c r="AD46" s="38">
        <f>AD38</f>
        <v>0</v>
      </c>
      <c r="AE46" s="38">
        <f t="shared" si="113"/>
        <v>139083</v>
      </c>
      <c r="AF46" s="8">
        <f t="shared" si="114"/>
        <v>958393</v>
      </c>
      <c r="AG46" s="38">
        <f>AG38</f>
        <v>0</v>
      </c>
      <c r="AH46" s="38">
        <f t="shared" si="116"/>
        <v>958393</v>
      </c>
      <c r="AI46" s="38">
        <f t="shared" ref="AI46:AS46" si="118">AI38</f>
        <v>143525</v>
      </c>
      <c r="AJ46" s="38">
        <f t="shared" si="118"/>
        <v>143525</v>
      </c>
      <c r="AK46" s="38">
        <f t="shared" si="118"/>
        <v>426133</v>
      </c>
      <c r="AL46" s="38">
        <f t="shared" si="118"/>
        <v>150565.5</v>
      </c>
      <c r="AM46" s="38">
        <f t="shared" si="118"/>
        <v>47231</v>
      </c>
      <c r="AN46" s="38">
        <f t="shared" si="118"/>
        <v>0</v>
      </c>
      <c r="AO46" s="38">
        <f t="shared" si="118"/>
        <v>47231</v>
      </c>
      <c r="AP46" s="38">
        <f t="shared" si="118"/>
        <v>19397.5</v>
      </c>
      <c r="AQ46" s="38">
        <f t="shared" si="118"/>
        <v>217194</v>
      </c>
      <c r="AR46" s="38">
        <f t="shared" si="118"/>
        <v>504244</v>
      </c>
      <c r="AS46" s="38">
        <f t="shared" si="118"/>
        <v>1462637</v>
      </c>
    </row>
    <row r="47" spans="1:45" s="4" customFormat="1" x14ac:dyDescent="0.2">
      <c r="A47" s="13" t="s">
        <v>5</v>
      </c>
      <c r="B47" s="37">
        <f>SUM(B42:B46)</f>
        <v>1047526.6400000001</v>
      </c>
      <c r="C47" s="37">
        <f>SUM(C42:C46)</f>
        <v>0</v>
      </c>
      <c r="D47" s="38">
        <f t="shared" si="101"/>
        <v>1047526.6400000001</v>
      </c>
      <c r="E47" s="37">
        <f>SUM(E42:E46)</f>
        <v>1042316.24</v>
      </c>
      <c r="F47" s="37">
        <f>SUM(F42:F46)</f>
        <v>0</v>
      </c>
      <c r="G47" s="38">
        <f t="shared" si="102"/>
        <v>1042316.24</v>
      </c>
      <c r="H47" s="37">
        <f>SUM(H42:H46)</f>
        <v>979317.38</v>
      </c>
      <c r="I47" s="37">
        <f t="shared" ref="I47:J47" si="119">SUM(I42:I46)</f>
        <v>0</v>
      </c>
      <c r="J47" s="37">
        <f t="shared" si="119"/>
        <v>979317.38</v>
      </c>
      <c r="K47" s="8">
        <f t="shared" si="97"/>
        <v>3069160.2600000002</v>
      </c>
      <c r="L47" s="8">
        <f t="shared" si="97"/>
        <v>0</v>
      </c>
      <c r="M47" s="8">
        <f t="shared" si="97"/>
        <v>3069160.2600000002</v>
      </c>
      <c r="N47" s="37">
        <f t="shared" ref="N47:Z47" si="120">SUM(N42:N46)</f>
        <v>1053131.58</v>
      </c>
      <c r="O47" s="37">
        <f t="shared" si="120"/>
        <v>-4011</v>
      </c>
      <c r="P47" s="37">
        <f t="shared" si="120"/>
        <v>1049120.58</v>
      </c>
      <c r="Q47" s="37">
        <f>SUM(Q42:Q46)</f>
        <v>1050270.05</v>
      </c>
      <c r="R47" s="37">
        <f t="shared" ref="R47:S47" si="121">SUM(R42:R46)</f>
        <v>-2412</v>
      </c>
      <c r="S47" s="37">
        <f t="shared" si="121"/>
        <v>1047858.05</v>
      </c>
      <c r="T47" s="37">
        <f>SUM(T42:T46)</f>
        <v>1042084.3900000001</v>
      </c>
      <c r="U47" s="37">
        <f>SUM(U42:U46)</f>
        <v>0</v>
      </c>
      <c r="V47" s="38">
        <f t="shared" si="105"/>
        <v>1042084.3900000001</v>
      </c>
      <c r="W47" s="37">
        <f t="shared" si="120"/>
        <v>3145486.02</v>
      </c>
      <c r="X47" s="37">
        <f>SUM(X42:X46)</f>
        <v>-6423</v>
      </c>
      <c r="Y47" s="38">
        <f t="shared" si="107"/>
        <v>3139063.02</v>
      </c>
      <c r="Z47" s="37">
        <f t="shared" si="120"/>
        <v>6214646.2799999993</v>
      </c>
      <c r="AA47" s="37">
        <f>SUM(AA42:AA46)</f>
        <v>-6423</v>
      </c>
      <c r="AB47" s="38">
        <f t="shared" si="110"/>
        <v>6208223.2799999993</v>
      </c>
      <c r="AC47" s="37">
        <f>SUM(AC42:AC46)</f>
        <v>1039195.75</v>
      </c>
      <c r="AD47" s="37">
        <f>SUM(AD42:AD46)</f>
        <v>0</v>
      </c>
      <c r="AE47" s="38">
        <f t="shared" si="113"/>
        <v>1039195.75</v>
      </c>
      <c r="AF47" s="8">
        <f t="shared" si="114"/>
        <v>7253842.0300000003</v>
      </c>
      <c r="AG47" s="37">
        <f>SUM(AG42:AG46)</f>
        <v>-6423</v>
      </c>
      <c r="AH47" s="38">
        <f t="shared" si="116"/>
        <v>7247419.0300000003</v>
      </c>
      <c r="AI47" s="37">
        <f t="shared" ref="AI47:AS47" si="122">SUM(AI42:AI46)</f>
        <v>1039967.43</v>
      </c>
      <c r="AJ47" s="37">
        <f t="shared" si="122"/>
        <v>1039967.43</v>
      </c>
      <c r="AK47" s="37">
        <f t="shared" si="122"/>
        <v>3119130.61</v>
      </c>
      <c r="AL47" s="37">
        <f t="shared" si="122"/>
        <v>1044442.4299999999</v>
      </c>
      <c r="AM47" s="37">
        <f t="shared" si="122"/>
        <v>645010.3899999999</v>
      </c>
      <c r="AN47" s="37">
        <f t="shared" si="122"/>
        <v>6423</v>
      </c>
      <c r="AO47" s="37">
        <f t="shared" si="122"/>
        <v>651433.3899999999</v>
      </c>
      <c r="AP47" s="37">
        <f t="shared" si="122"/>
        <v>363865.84</v>
      </c>
      <c r="AQ47" s="37">
        <f t="shared" si="122"/>
        <v>2059741.66</v>
      </c>
      <c r="AR47" s="37">
        <f t="shared" si="122"/>
        <v>4139676.5199999996</v>
      </c>
      <c r="AS47" s="37">
        <f t="shared" si="122"/>
        <v>11387095.549999999</v>
      </c>
    </row>
    <row r="48" spans="1:45" s="3" customFormat="1" x14ac:dyDescent="0.2">
      <c r="A48" s="13"/>
      <c r="B48" s="18"/>
      <c r="C48" s="18"/>
      <c r="D48" s="18"/>
      <c r="E48" s="31"/>
      <c r="F48" s="31"/>
      <c r="G48" s="31"/>
      <c r="H48" s="22"/>
      <c r="I48" s="22"/>
      <c r="J48" s="22"/>
      <c r="K48" s="8"/>
      <c r="L48" s="8"/>
      <c r="M48" s="8"/>
      <c r="N48" s="19"/>
      <c r="O48" s="19"/>
      <c r="P48" s="19"/>
      <c r="Q48" s="8"/>
      <c r="R48" s="8"/>
      <c r="S48" s="8"/>
      <c r="T48" s="8"/>
      <c r="U48" s="8"/>
      <c r="V48" s="8"/>
      <c r="W48" s="8"/>
      <c r="X48" s="8"/>
      <c r="Y48" s="8"/>
      <c r="Z48" s="9"/>
      <c r="AA48" s="9"/>
      <c r="AB48" s="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6" s="3" customFormat="1" ht="60.75" customHeight="1" x14ac:dyDescent="0.2">
      <c r="A49" s="15" t="s">
        <v>11</v>
      </c>
      <c r="B49" s="12" t="s">
        <v>18</v>
      </c>
      <c r="C49" s="21" t="s">
        <v>17</v>
      </c>
      <c r="D49" s="12" t="s">
        <v>32</v>
      </c>
      <c r="E49" s="21" t="s">
        <v>19</v>
      </c>
      <c r="F49" s="21" t="s">
        <v>17</v>
      </c>
      <c r="G49" s="21" t="s">
        <v>33</v>
      </c>
      <c r="H49" s="21" t="s">
        <v>20</v>
      </c>
      <c r="I49" s="21" t="s">
        <v>17</v>
      </c>
      <c r="J49" s="21" t="s">
        <v>34</v>
      </c>
      <c r="K49" s="12" t="s">
        <v>21</v>
      </c>
      <c r="L49" s="21" t="s">
        <v>17</v>
      </c>
      <c r="M49" s="12" t="s">
        <v>35</v>
      </c>
      <c r="N49" s="12" t="s">
        <v>22</v>
      </c>
      <c r="O49" s="21" t="s">
        <v>17</v>
      </c>
      <c r="P49" s="12" t="s">
        <v>23</v>
      </c>
      <c r="Q49" s="21" t="s">
        <v>24</v>
      </c>
      <c r="R49" s="21" t="s">
        <v>17</v>
      </c>
      <c r="S49" s="21" t="s">
        <v>25</v>
      </c>
      <c r="T49" s="21" t="s">
        <v>26</v>
      </c>
      <c r="U49" s="21" t="s">
        <v>17</v>
      </c>
      <c r="V49" s="21" t="s">
        <v>27</v>
      </c>
      <c r="W49" s="21" t="s">
        <v>28</v>
      </c>
      <c r="X49" s="21" t="s">
        <v>17</v>
      </c>
      <c r="Y49" s="21" t="s">
        <v>29</v>
      </c>
      <c r="Z49" s="21" t="s">
        <v>30</v>
      </c>
      <c r="AA49" s="21" t="s">
        <v>17</v>
      </c>
      <c r="AB49" s="21" t="s">
        <v>31</v>
      </c>
      <c r="AC49" s="21" t="s">
        <v>37</v>
      </c>
      <c r="AD49" s="21" t="s">
        <v>17</v>
      </c>
      <c r="AE49" s="21" t="s">
        <v>38</v>
      </c>
      <c r="AF49" s="21" t="s">
        <v>39</v>
      </c>
      <c r="AG49" s="21" t="s">
        <v>17</v>
      </c>
      <c r="AH49" s="21" t="s">
        <v>40</v>
      </c>
      <c r="AI49" s="21" t="s">
        <v>41</v>
      </c>
      <c r="AJ49" s="21" t="s">
        <v>42</v>
      </c>
      <c r="AK49" s="21" t="s">
        <v>43</v>
      </c>
      <c r="AL49" s="21" t="s">
        <v>44</v>
      </c>
      <c r="AM49" s="36" t="s">
        <v>50</v>
      </c>
      <c r="AN49" s="36" t="s">
        <v>51</v>
      </c>
      <c r="AO49" s="36" t="s">
        <v>52</v>
      </c>
      <c r="AP49" s="21" t="s">
        <v>45</v>
      </c>
      <c r="AQ49" s="21" t="s">
        <v>46</v>
      </c>
      <c r="AR49" s="21" t="s">
        <v>47</v>
      </c>
      <c r="AS49" s="21" t="s">
        <v>48</v>
      </c>
    </row>
    <row r="50" spans="1:46" s="3" customFormat="1" x14ac:dyDescent="0.2">
      <c r="A50" s="13" t="s">
        <v>1</v>
      </c>
      <c r="B50" s="37">
        <f t="shared" ref="B50:J53" si="123">B11+B18+B42</f>
        <v>7329506.6899999995</v>
      </c>
      <c r="C50" s="37">
        <f t="shared" si="123"/>
        <v>0</v>
      </c>
      <c r="D50" s="37">
        <f t="shared" si="123"/>
        <v>7329506.6899999995</v>
      </c>
      <c r="E50" s="37">
        <f t="shared" si="123"/>
        <v>7265952.2800000003</v>
      </c>
      <c r="F50" s="37">
        <f t="shared" si="123"/>
        <v>0</v>
      </c>
      <c r="G50" s="37">
        <f t="shared" si="123"/>
        <v>7265952.2800000003</v>
      </c>
      <c r="H50" s="37">
        <f t="shared" si="123"/>
        <v>7192181.9900000002</v>
      </c>
      <c r="I50" s="37">
        <f t="shared" si="123"/>
        <v>0</v>
      </c>
      <c r="J50" s="37">
        <f t="shared" si="123"/>
        <v>7192181.9900000002</v>
      </c>
      <c r="K50" s="8">
        <f t="shared" ref="K50:M55" si="124">B50+E50+H50</f>
        <v>21787640.960000001</v>
      </c>
      <c r="L50" s="8">
        <f t="shared" si="124"/>
        <v>0</v>
      </c>
      <c r="M50" s="8">
        <f t="shared" si="124"/>
        <v>21787640.960000001</v>
      </c>
      <c r="N50" s="37">
        <f t="shared" ref="N50:O53" si="125">N11+N18+N42</f>
        <v>7290525.9400000004</v>
      </c>
      <c r="O50" s="37">
        <f t="shared" si="125"/>
        <v>0</v>
      </c>
      <c r="P50" s="37">
        <f>SUM(N50:O50)</f>
        <v>7290525.9400000004</v>
      </c>
      <c r="Q50" s="37">
        <f t="shared" ref="Q50:R53" si="126">Q11+Q18+Q42</f>
        <v>7290525.9400000004</v>
      </c>
      <c r="R50" s="37">
        <f t="shared" si="126"/>
        <v>0</v>
      </c>
      <c r="S50" s="37">
        <f>SUM(Q50:R50)</f>
        <v>7290525.9400000004</v>
      </c>
      <c r="T50" s="37">
        <f t="shared" ref="T50:U53" si="127">T11+T18+T42</f>
        <v>7290525.9400000004</v>
      </c>
      <c r="U50" s="37">
        <f t="shared" si="127"/>
        <v>0</v>
      </c>
      <c r="V50" s="37">
        <f>SUM(T50:U50)</f>
        <v>7290525.9400000004</v>
      </c>
      <c r="W50" s="37">
        <f t="shared" ref="W50:X53" si="128">W11+W18+W42</f>
        <v>21871577.82</v>
      </c>
      <c r="X50" s="37">
        <f t="shared" si="128"/>
        <v>0</v>
      </c>
      <c r="Y50" s="37">
        <f>SUM(W50:X50)</f>
        <v>21871577.82</v>
      </c>
      <c r="Z50" s="9">
        <f>K50+W50</f>
        <v>43659218.780000001</v>
      </c>
      <c r="AA50" s="37">
        <f>AA11+AA18+AA42</f>
        <v>0</v>
      </c>
      <c r="AB50" s="37">
        <f>SUM(Z50:AA50)</f>
        <v>43659218.780000001</v>
      </c>
      <c r="AC50" s="37">
        <f t="shared" ref="AC50:AD53" si="129">AC11+AC18+AC42</f>
        <v>7296235.4900000002</v>
      </c>
      <c r="AD50" s="37">
        <f t="shared" si="129"/>
        <v>0</v>
      </c>
      <c r="AE50" s="37">
        <f>SUM(AC50:AD50)</f>
        <v>7296235.4900000002</v>
      </c>
      <c r="AF50" s="37">
        <f t="shared" ref="AF50:AG53" si="130">AF11+AF18+AF42</f>
        <v>50955454.269999996</v>
      </c>
      <c r="AG50" s="37">
        <f t="shared" si="130"/>
        <v>0</v>
      </c>
      <c r="AH50" s="37">
        <f>SUM(AF50:AG50)</f>
        <v>50955454.269999996</v>
      </c>
      <c r="AI50" s="37">
        <f t="shared" ref="AI50:AS53" si="131">AI11+AI18+AI42</f>
        <v>7258272.3600000003</v>
      </c>
      <c r="AJ50" s="37">
        <f t="shared" si="131"/>
        <v>7258272.3600000003</v>
      </c>
      <c r="AK50" s="37">
        <f t="shared" si="131"/>
        <v>21812780.210000001</v>
      </c>
      <c r="AL50" s="37">
        <f t="shared" si="131"/>
        <v>7241353.7400000002</v>
      </c>
      <c r="AM50" s="37">
        <f t="shared" si="131"/>
        <v>4295372.5699999994</v>
      </c>
      <c r="AN50" s="37">
        <f t="shared" si="131"/>
        <v>0</v>
      </c>
      <c r="AO50" s="37">
        <f t="shared" si="131"/>
        <v>4295372.5699999994</v>
      </c>
      <c r="AP50" s="37">
        <f t="shared" si="131"/>
        <v>225856.59</v>
      </c>
      <c r="AQ50" s="37">
        <f t="shared" si="131"/>
        <v>11762582.899999999</v>
      </c>
      <c r="AR50" s="37">
        <f t="shared" si="131"/>
        <v>26279127.619999997</v>
      </c>
      <c r="AS50" s="37">
        <f t="shared" si="131"/>
        <v>77234581.890000001</v>
      </c>
    </row>
    <row r="51" spans="1:46" s="3" customFormat="1" x14ac:dyDescent="0.2">
      <c r="A51" s="13" t="s">
        <v>2</v>
      </c>
      <c r="B51" s="37">
        <f t="shared" si="123"/>
        <v>561753.14</v>
      </c>
      <c r="C51" s="37">
        <f t="shared" si="123"/>
        <v>0</v>
      </c>
      <c r="D51" s="37">
        <f t="shared" si="123"/>
        <v>561753.14</v>
      </c>
      <c r="E51" s="37">
        <f t="shared" si="123"/>
        <v>560825.65</v>
      </c>
      <c r="F51" s="37">
        <f t="shared" si="123"/>
        <v>0</v>
      </c>
      <c r="G51" s="37">
        <f t="shared" si="123"/>
        <v>560825.65</v>
      </c>
      <c r="H51" s="37">
        <f t="shared" si="123"/>
        <v>547297.88</v>
      </c>
      <c r="I51" s="37">
        <f t="shared" si="123"/>
        <v>0</v>
      </c>
      <c r="J51" s="37">
        <f t="shared" si="123"/>
        <v>547297.88</v>
      </c>
      <c r="K51" s="8">
        <f t="shared" si="124"/>
        <v>1669876.67</v>
      </c>
      <c r="L51" s="8">
        <f t="shared" si="124"/>
        <v>0</v>
      </c>
      <c r="M51" s="8">
        <f t="shared" si="124"/>
        <v>1669876.67</v>
      </c>
      <c r="N51" s="37">
        <f t="shared" si="125"/>
        <v>483280.05</v>
      </c>
      <c r="O51" s="37">
        <f t="shared" si="125"/>
        <v>0</v>
      </c>
      <c r="P51" s="37">
        <f t="shared" ref="P51:P55" si="132">SUM(N51:O51)</f>
        <v>483280.05</v>
      </c>
      <c r="Q51" s="37">
        <f t="shared" si="126"/>
        <v>520724.66000000003</v>
      </c>
      <c r="R51" s="37">
        <f t="shared" si="126"/>
        <v>-38386.71</v>
      </c>
      <c r="S51" s="37">
        <f t="shared" ref="S51:S55" si="133">SUM(Q51:R51)</f>
        <v>482337.95</v>
      </c>
      <c r="T51" s="37">
        <f t="shared" si="127"/>
        <v>531734.80000000005</v>
      </c>
      <c r="U51" s="37">
        <f t="shared" si="127"/>
        <v>0</v>
      </c>
      <c r="V51" s="37">
        <f t="shared" ref="V51:V55" si="134">SUM(T51:U51)</f>
        <v>531734.80000000005</v>
      </c>
      <c r="W51" s="37">
        <f t="shared" si="128"/>
        <v>1535739.51</v>
      </c>
      <c r="X51" s="37">
        <f t="shared" si="128"/>
        <v>-38386.71</v>
      </c>
      <c r="Y51" s="37">
        <f t="shared" ref="Y51:Y55" si="135">SUM(W51:X51)</f>
        <v>1497352.8</v>
      </c>
      <c r="Z51" s="9">
        <f t="shared" ref="Z51:Z55" si="136">K51+W51</f>
        <v>3205616.1799999997</v>
      </c>
      <c r="AA51" s="37">
        <f>AA12+AA19+AA43</f>
        <v>-38386.71</v>
      </c>
      <c r="AB51" s="37">
        <f t="shared" ref="AB51:AB55" si="137">SUM(Z51:AA51)</f>
        <v>3167229.4699999997</v>
      </c>
      <c r="AC51" s="37">
        <f t="shared" si="129"/>
        <v>522829.87</v>
      </c>
      <c r="AD51" s="37">
        <f t="shared" si="129"/>
        <v>0</v>
      </c>
      <c r="AE51" s="37">
        <f t="shared" ref="AE51:AE55" si="138">SUM(AC51:AD51)</f>
        <v>522829.87</v>
      </c>
      <c r="AF51" s="37">
        <f t="shared" si="130"/>
        <v>3728446.0500000003</v>
      </c>
      <c r="AG51" s="37">
        <f t="shared" si="130"/>
        <v>-38386.71</v>
      </c>
      <c r="AH51" s="37">
        <f t="shared" ref="AH51:AH55" si="139">SUM(AF51:AG51)</f>
        <v>3690059.3400000003</v>
      </c>
      <c r="AI51" s="37">
        <f t="shared" si="131"/>
        <v>520215.73</v>
      </c>
      <c r="AJ51" s="37">
        <f t="shared" si="131"/>
        <v>520215.73</v>
      </c>
      <c r="AK51" s="37">
        <f t="shared" si="131"/>
        <v>1563261.33</v>
      </c>
      <c r="AL51" s="37">
        <f t="shared" si="131"/>
        <v>549586.43999999994</v>
      </c>
      <c r="AM51" s="37">
        <f t="shared" si="131"/>
        <v>226196.9002</v>
      </c>
      <c r="AN51" s="37">
        <f t="shared" si="131"/>
        <v>38386.71</v>
      </c>
      <c r="AO51" s="37">
        <f t="shared" si="131"/>
        <v>264583.6102</v>
      </c>
      <c r="AP51" s="37">
        <f t="shared" si="131"/>
        <v>60360.03</v>
      </c>
      <c r="AQ51" s="37">
        <f t="shared" si="131"/>
        <v>874530.08019999997</v>
      </c>
      <c r="AR51" s="37">
        <f t="shared" si="131"/>
        <v>1914961.5402000002</v>
      </c>
      <c r="AS51" s="37">
        <f t="shared" si="131"/>
        <v>5605020.8801999995</v>
      </c>
    </row>
    <row r="52" spans="1:46" s="3" customFormat="1" x14ac:dyDescent="0.2">
      <c r="A52" s="13" t="s">
        <v>3</v>
      </c>
      <c r="B52" s="37">
        <f t="shared" si="123"/>
        <v>2198271.1199999996</v>
      </c>
      <c r="C52" s="37">
        <f t="shared" si="123"/>
        <v>0</v>
      </c>
      <c r="D52" s="37">
        <f t="shared" si="123"/>
        <v>2198271.1199999996</v>
      </c>
      <c r="E52" s="37">
        <f t="shared" si="123"/>
        <v>2235196.06</v>
      </c>
      <c r="F52" s="37">
        <f t="shared" si="123"/>
        <v>0</v>
      </c>
      <c r="G52" s="37">
        <f t="shared" si="123"/>
        <v>2235196.06</v>
      </c>
      <c r="H52" s="37">
        <f>H13+H20+H44</f>
        <v>2250485.79</v>
      </c>
      <c r="I52" s="37">
        <f t="shared" si="123"/>
        <v>0</v>
      </c>
      <c r="J52" s="37">
        <f t="shared" si="123"/>
        <v>2250485.79</v>
      </c>
      <c r="K52" s="8">
        <f t="shared" si="124"/>
        <v>6683952.9699999997</v>
      </c>
      <c r="L52" s="8">
        <f t="shared" si="124"/>
        <v>0</v>
      </c>
      <c r="M52" s="8">
        <f t="shared" si="124"/>
        <v>6683952.9699999997</v>
      </c>
      <c r="N52" s="37">
        <f t="shared" si="125"/>
        <v>2223040.7399999998</v>
      </c>
      <c r="O52" s="37">
        <f t="shared" si="125"/>
        <v>-26651.64</v>
      </c>
      <c r="P52" s="37">
        <f t="shared" si="132"/>
        <v>2196389.0999999996</v>
      </c>
      <c r="Q52" s="37">
        <f t="shared" si="126"/>
        <v>2222580.33</v>
      </c>
      <c r="R52" s="37">
        <f t="shared" si="126"/>
        <v>-55616.19</v>
      </c>
      <c r="S52" s="37">
        <f t="shared" si="133"/>
        <v>2166964.14</v>
      </c>
      <c r="T52" s="37">
        <f t="shared" si="127"/>
        <v>2222580.33</v>
      </c>
      <c r="U52" s="37">
        <f t="shared" si="127"/>
        <v>-18644.349999999999</v>
      </c>
      <c r="V52" s="37">
        <f t="shared" si="134"/>
        <v>2203935.98</v>
      </c>
      <c r="W52" s="37">
        <f t="shared" si="128"/>
        <v>6668201.3999999994</v>
      </c>
      <c r="X52" s="37">
        <f t="shared" si="128"/>
        <v>-100912.18</v>
      </c>
      <c r="Y52" s="37">
        <f t="shared" si="135"/>
        <v>6567289.2199999997</v>
      </c>
      <c r="Z52" s="9">
        <f t="shared" si="136"/>
        <v>13352154.369999999</v>
      </c>
      <c r="AA52" s="37">
        <f>AA13+AA20+AA44</f>
        <v>-100912.18</v>
      </c>
      <c r="AB52" s="37">
        <f t="shared" si="137"/>
        <v>13251242.189999999</v>
      </c>
      <c r="AC52" s="37">
        <f t="shared" si="129"/>
        <v>2225563.48</v>
      </c>
      <c r="AD52" s="37">
        <f t="shared" si="129"/>
        <v>0</v>
      </c>
      <c r="AE52" s="37">
        <f t="shared" si="138"/>
        <v>2225563.48</v>
      </c>
      <c r="AF52" s="37">
        <f t="shared" si="130"/>
        <v>15577717.849999998</v>
      </c>
      <c r="AG52" s="37">
        <f t="shared" si="130"/>
        <v>-100912.18</v>
      </c>
      <c r="AH52" s="37">
        <f t="shared" si="139"/>
        <v>15476805.669999998</v>
      </c>
      <c r="AI52" s="37">
        <f t="shared" si="131"/>
        <v>2217334.1999999997</v>
      </c>
      <c r="AJ52" s="37">
        <f t="shared" si="131"/>
        <v>2217334.1999999997</v>
      </c>
      <c r="AK52" s="37">
        <f t="shared" si="131"/>
        <v>6660231.879999999</v>
      </c>
      <c r="AL52" s="37">
        <f t="shared" si="131"/>
        <v>2217334.1999999997</v>
      </c>
      <c r="AM52" s="37">
        <f t="shared" si="131"/>
        <v>1544198.1099999999</v>
      </c>
      <c r="AN52" s="37">
        <f t="shared" si="131"/>
        <v>100912.18</v>
      </c>
      <c r="AO52" s="37">
        <f t="shared" si="131"/>
        <v>1645110.29</v>
      </c>
      <c r="AP52" s="37">
        <f t="shared" si="131"/>
        <v>182848.46999999997</v>
      </c>
      <c r="AQ52" s="37">
        <f t="shared" si="131"/>
        <v>4045292.96</v>
      </c>
      <c r="AR52" s="37">
        <f t="shared" si="131"/>
        <v>8479961.3599999994</v>
      </c>
      <c r="AS52" s="37">
        <f t="shared" si="131"/>
        <v>23956767.029999997</v>
      </c>
    </row>
    <row r="53" spans="1:46" s="3" customFormat="1" x14ac:dyDescent="0.2">
      <c r="A53" s="13" t="s">
        <v>4</v>
      </c>
      <c r="B53" s="37">
        <f t="shared" si="123"/>
        <v>622273.03999999992</v>
      </c>
      <c r="C53" s="37">
        <f t="shared" si="123"/>
        <v>0</v>
      </c>
      <c r="D53" s="37">
        <f t="shared" si="123"/>
        <v>622273.03999999992</v>
      </c>
      <c r="E53" s="37">
        <f t="shared" si="123"/>
        <v>609879.40999999992</v>
      </c>
      <c r="F53" s="37">
        <f t="shared" si="123"/>
        <v>0</v>
      </c>
      <c r="G53" s="37">
        <f t="shared" si="123"/>
        <v>609879.40999999992</v>
      </c>
      <c r="H53" s="37">
        <f t="shared" si="123"/>
        <v>602683.66999999993</v>
      </c>
      <c r="I53" s="37">
        <f t="shared" si="123"/>
        <v>0</v>
      </c>
      <c r="J53" s="37">
        <f t="shared" si="123"/>
        <v>602683.66999999993</v>
      </c>
      <c r="K53" s="8">
        <f t="shared" si="124"/>
        <v>1834836.1199999996</v>
      </c>
      <c r="L53" s="8">
        <f t="shared" si="124"/>
        <v>0</v>
      </c>
      <c r="M53" s="8">
        <f t="shared" si="124"/>
        <v>1834836.1199999996</v>
      </c>
      <c r="N53" s="37">
        <f t="shared" si="125"/>
        <v>613015.72</v>
      </c>
      <c r="O53" s="37">
        <f t="shared" si="125"/>
        <v>0</v>
      </c>
      <c r="P53" s="37">
        <f t="shared" si="132"/>
        <v>613015.72</v>
      </c>
      <c r="Q53" s="37">
        <f t="shared" si="126"/>
        <v>613015.72</v>
      </c>
      <c r="R53" s="37">
        <f t="shared" si="126"/>
        <v>0</v>
      </c>
      <c r="S53" s="37">
        <f t="shared" si="133"/>
        <v>613015.72</v>
      </c>
      <c r="T53" s="37">
        <f t="shared" si="127"/>
        <v>613015.72</v>
      </c>
      <c r="U53" s="37">
        <f t="shared" si="127"/>
        <v>0</v>
      </c>
      <c r="V53" s="37">
        <f t="shared" si="134"/>
        <v>613015.72</v>
      </c>
      <c r="W53" s="37">
        <f t="shared" si="128"/>
        <v>1839047.1600000001</v>
      </c>
      <c r="X53" s="37">
        <f t="shared" si="128"/>
        <v>0</v>
      </c>
      <c r="Y53" s="37">
        <f t="shared" si="135"/>
        <v>1839047.1600000001</v>
      </c>
      <c r="Z53" s="9">
        <f t="shared" si="136"/>
        <v>3673883.28</v>
      </c>
      <c r="AA53" s="37">
        <f>AA14+AA21+AA45</f>
        <v>0</v>
      </c>
      <c r="AB53" s="37">
        <f t="shared" si="137"/>
        <v>3673883.28</v>
      </c>
      <c r="AC53" s="37">
        <f t="shared" si="129"/>
        <v>604347.67999999993</v>
      </c>
      <c r="AD53" s="37">
        <f t="shared" si="129"/>
        <v>0</v>
      </c>
      <c r="AE53" s="37">
        <f t="shared" si="138"/>
        <v>604347.67999999993</v>
      </c>
      <c r="AF53" s="37">
        <f t="shared" si="130"/>
        <v>4278230.96</v>
      </c>
      <c r="AG53" s="37">
        <f t="shared" si="130"/>
        <v>0</v>
      </c>
      <c r="AH53" s="37">
        <f t="shared" si="139"/>
        <v>4278230.96</v>
      </c>
      <c r="AI53" s="37">
        <f t="shared" si="131"/>
        <v>610688.29</v>
      </c>
      <c r="AJ53" s="37">
        <f t="shared" si="131"/>
        <v>610688.29</v>
      </c>
      <c r="AK53" s="37">
        <f t="shared" si="131"/>
        <v>1825724.26</v>
      </c>
      <c r="AL53" s="37">
        <f t="shared" si="131"/>
        <v>626606.87</v>
      </c>
      <c r="AM53" s="37">
        <f t="shared" si="131"/>
        <v>317801.59000000003</v>
      </c>
      <c r="AN53" s="37">
        <f t="shared" si="131"/>
        <v>0</v>
      </c>
      <c r="AO53" s="37">
        <f t="shared" si="131"/>
        <v>317801.59000000003</v>
      </c>
      <c r="AP53" s="37">
        <f t="shared" si="131"/>
        <v>35102.449999999997</v>
      </c>
      <c r="AQ53" s="37">
        <f t="shared" si="131"/>
        <v>979510.91000000015</v>
      </c>
      <c r="AR53" s="37">
        <f t="shared" si="131"/>
        <v>2200887.4900000002</v>
      </c>
      <c r="AS53" s="37">
        <f t="shared" si="131"/>
        <v>6479118.4500000002</v>
      </c>
    </row>
    <row r="54" spans="1:46" s="3" customFormat="1" x14ac:dyDescent="0.2">
      <c r="A54" s="13" t="s">
        <v>7</v>
      </c>
      <c r="B54" s="37">
        <f>B22</f>
        <v>736931.09</v>
      </c>
      <c r="C54" s="37">
        <f t="shared" ref="C54:D54" si="140">C22</f>
        <v>0</v>
      </c>
      <c r="D54" s="37">
        <f t="shared" si="140"/>
        <v>736931.09</v>
      </c>
      <c r="E54" s="37">
        <f>E22</f>
        <v>744122.54</v>
      </c>
      <c r="F54" s="37">
        <f t="shared" ref="F54:G54" si="141">F22</f>
        <v>0</v>
      </c>
      <c r="G54" s="37">
        <f t="shared" si="141"/>
        <v>744122.54</v>
      </c>
      <c r="H54" s="37">
        <f>H22</f>
        <v>719359.13</v>
      </c>
      <c r="I54" s="37">
        <f t="shared" ref="I54:J54" si="142">I22</f>
        <v>0</v>
      </c>
      <c r="J54" s="37">
        <f t="shared" si="142"/>
        <v>719359.13</v>
      </c>
      <c r="K54" s="8">
        <f t="shared" si="124"/>
        <v>2200412.7599999998</v>
      </c>
      <c r="L54" s="8">
        <f t="shared" si="124"/>
        <v>0</v>
      </c>
      <c r="M54" s="8">
        <f t="shared" si="124"/>
        <v>2200412.7599999998</v>
      </c>
      <c r="N54" s="37">
        <f>N22</f>
        <v>700768.21000000008</v>
      </c>
      <c r="O54" s="37">
        <f>O22</f>
        <v>0</v>
      </c>
      <c r="P54" s="37">
        <f t="shared" si="132"/>
        <v>700768.21000000008</v>
      </c>
      <c r="Q54" s="37">
        <f>Q22</f>
        <v>700768.21000000008</v>
      </c>
      <c r="R54" s="37">
        <f>R22</f>
        <v>0</v>
      </c>
      <c r="S54" s="37">
        <f t="shared" si="133"/>
        <v>700768.21000000008</v>
      </c>
      <c r="T54" s="37">
        <f>T22</f>
        <v>700768.21000000008</v>
      </c>
      <c r="U54" s="37">
        <f>U22</f>
        <v>0</v>
      </c>
      <c r="V54" s="37">
        <f t="shared" si="134"/>
        <v>700768.21000000008</v>
      </c>
      <c r="W54" s="37">
        <f>W22</f>
        <v>2102304.6300000004</v>
      </c>
      <c r="X54" s="37">
        <f>X22</f>
        <v>0</v>
      </c>
      <c r="Y54" s="37">
        <f t="shared" si="135"/>
        <v>2102304.6300000004</v>
      </c>
      <c r="Z54" s="9">
        <f t="shared" si="136"/>
        <v>4302717.3900000006</v>
      </c>
      <c r="AA54" s="37">
        <f>AA22</f>
        <v>0</v>
      </c>
      <c r="AB54" s="37">
        <f t="shared" si="137"/>
        <v>4302717.3900000006</v>
      </c>
      <c r="AC54" s="37">
        <f>AC22</f>
        <v>738849.24</v>
      </c>
      <c r="AD54" s="37">
        <f>AD22</f>
        <v>0</v>
      </c>
      <c r="AE54" s="37">
        <f t="shared" si="138"/>
        <v>738849.24</v>
      </c>
      <c r="AF54" s="37">
        <f>AF22</f>
        <v>5041566.6300000008</v>
      </c>
      <c r="AG54" s="37">
        <f>AG22</f>
        <v>0</v>
      </c>
      <c r="AH54" s="37">
        <f t="shared" si="139"/>
        <v>5041566.6300000008</v>
      </c>
      <c r="AI54" s="37">
        <f t="shared" ref="AI54:AS54" si="143">AI22</f>
        <v>736931.09</v>
      </c>
      <c r="AJ54" s="37">
        <f t="shared" si="143"/>
        <v>736931.09</v>
      </c>
      <c r="AK54" s="37">
        <f t="shared" si="143"/>
        <v>2212711.42</v>
      </c>
      <c r="AL54" s="37">
        <f t="shared" si="143"/>
        <v>736931.09</v>
      </c>
      <c r="AM54" s="37">
        <f t="shared" si="143"/>
        <v>159813.9</v>
      </c>
      <c r="AN54" s="37">
        <f t="shared" si="143"/>
        <v>0</v>
      </c>
      <c r="AO54" s="37">
        <f t="shared" si="143"/>
        <v>159813.9</v>
      </c>
      <c r="AP54" s="37">
        <f t="shared" si="143"/>
        <v>79483.350000000006</v>
      </c>
      <c r="AQ54" s="37">
        <f t="shared" si="143"/>
        <v>976228.34</v>
      </c>
      <c r="AR54" s="37">
        <f t="shared" si="143"/>
        <v>2450090.52</v>
      </c>
      <c r="AS54" s="37">
        <f t="shared" si="143"/>
        <v>7491657.1500000004</v>
      </c>
    </row>
    <row r="55" spans="1:46" s="3" customFormat="1" x14ac:dyDescent="0.2">
      <c r="A55" s="13" t="s">
        <v>16</v>
      </c>
      <c r="B55" s="37">
        <f>B46</f>
        <v>131039.5</v>
      </c>
      <c r="C55" s="37">
        <f t="shared" ref="C55:D55" si="144">C46</f>
        <v>0</v>
      </c>
      <c r="D55" s="37">
        <f t="shared" si="144"/>
        <v>131039.5</v>
      </c>
      <c r="E55" s="37">
        <f>E46</f>
        <v>130029</v>
      </c>
      <c r="F55" s="37">
        <f t="shared" ref="F55:G55" si="145">F46</f>
        <v>0</v>
      </c>
      <c r="G55" s="37">
        <f t="shared" si="145"/>
        <v>130029</v>
      </c>
      <c r="H55" s="37">
        <f>H46</f>
        <v>127666.5</v>
      </c>
      <c r="I55" s="37">
        <f t="shared" ref="I55:J55" si="146">I46</f>
        <v>0</v>
      </c>
      <c r="J55" s="37">
        <f t="shared" si="146"/>
        <v>127666.5</v>
      </c>
      <c r="K55" s="8">
        <f t="shared" si="124"/>
        <v>388735</v>
      </c>
      <c r="L55" s="8">
        <f t="shared" si="124"/>
        <v>0</v>
      </c>
      <c r="M55" s="8">
        <f t="shared" si="124"/>
        <v>388735</v>
      </c>
      <c r="N55" s="37">
        <f>N46</f>
        <v>143525</v>
      </c>
      <c r="O55" s="37">
        <f>O46</f>
        <v>0</v>
      </c>
      <c r="P55" s="37">
        <f t="shared" si="132"/>
        <v>143525</v>
      </c>
      <c r="Q55" s="37">
        <f>Q46</f>
        <v>143525</v>
      </c>
      <c r="R55" s="37">
        <f>R46</f>
        <v>0</v>
      </c>
      <c r="S55" s="37">
        <f t="shared" si="133"/>
        <v>143525</v>
      </c>
      <c r="T55" s="37">
        <f>T46</f>
        <v>143525</v>
      </c>
      <c r="U55" s="37">
        <f>U46</f>
        <v>0</v>
      </c>
      <c r="V55" s="37">
        <f t="shared" si="134"/>
        <v>143525</v>
      </c>
      <c r="W55" s="37">
        <f>W46</f>
        <v>430575</v>
      </c>
      <c r="X55" s="37">
        <f>X46</f>
        <v>0</v>
      </c>
      <c r="Y55" s="37">
        <f t="shared" si="135"/>
        <v>430575</v>
      </c>
      <c r="Z55" s="9">
        <f t="shared" si="136"/>
        <v>819310</v>
      </c>
      <c r="AA55" s="37">
        <f>AA46</f>
        <v>0</v>
      </c>
      <c r="AB55" s="37">
        <f t="shared" si="137"/>
        <v>819310</v>
      </c>
      <c r="AC55" s="37">
        <f>AC46</f>
        <v>139083</v>
      </c>
      <c r="AD55" s="37">
        <f>AD46</f>
        <v>0</v>
      </c>
      <c r="AE55" s="37">
        <f t="shared" si="138"/>
        <v>139083</v>
      </c>
      <c r="AF55" s="37">
        <f>AF46</f>
        <v>958393</v>
      </c>
      <c r="AG55" s="37">
        <f>AG46</f>
        <v>0</v>
      </c>
      <c r="AH55" s="37">
        <f t="shared" si="139"/>
        <v>958393</v>
      </c>
      <c r="AI55" s="37">
        <f t="shared" ref="AI55:AS55" si="147">AI46</f>
        <v>143525</v>
      </c>
      <c r="AJ55" s="37">
        <f t="shared" si="147"/>
        <v>143525</v>
      </c>
      <c r="AK55" s="37">
        <f t="shared" si="147"/>
        <v>426133</v>
      </c>
      <c r="AL55" s="37">
        <f t="shared" si="147"/>
        <v>150565.5</v>
      </c>
      <c r="AM55" s="37">
        <f t="shared" si="147"/>
        <v>47231</v>
      </c>
      <c r="AN55" s="37">
        <f t="shared" si="147"/>
        <v>0</v>
      </c>
      <c r="AO55" s="37">
        <f t="shared" si="147"/>
        <v>47231</v>
      </c>
      <c r="AP55" s="37">
        <f t="shared" si="147"/>
        <v>19397.5</v>
      </c>
      <c r="AQ55" s="37">
        <f t="shared" si="147"/>
        <v>217194</v>
      </c>
      <c r="AR55" s="37">
        <f t="shared" si="147"/>
        <v>504244</v>
      </c>
      <c r="AS55" s="37">
        <f t="shared" si="147"/>
        <v>1462637</v>
      </c>
    </row>
    <row r="56" spans="1:46" s="3" customFormat="1" x14ac:dyDescent="0.2">
      <c r="A56" s="6" t="s">
        <v>49</v>
      </c>
      <c r="B56" s="37">
        <f>B23</f>
        <v>0</v>
      </c>
      <c r="C56" s="37">
        <f t="shared" ref="C56:AH56" si="148">C23</f>
        <v>0</v>
      </c>
      <c r="D56" s="37">
        <f t="shared" si="148"/>
        <v>0</v>
      </c>
      <c r="E56" s="37">
        <f t="shared" si="148"/>
        <v>0</v>
      </c>
      <c r="F56" s="37">
        <f t="shared" si="148"/>
        <v>0</v>
      </c>
      <c r="G56" s="37">
        <f t="shared" si="148"/>
        <v>0</v>
      </c>
      <c r="H56" s="37">
        <f t="shared" si="148"/>
        <v>0</v>
      </c>
      <c r="I56" s="37">
        <f t="shared" si="148"/>
        <v>0</v>
      </c>
      <c r="J56" s="37">
        <f t="shared" si="148"/>
        <v>0</v>
      </c>
      <c r="K56" s="37">
        <f t="shared" si="148"/>
        <v>0</v>
      </c>
      <c r="L56" s="37">
        <f t="shared" si="148"/>
        <v>0</v>
      </c>
      <c r="M56" s="37">
        <f t="shared" si="148"/>
        <v>0</v>
      </c>
      <c r="N56" s="37">
        <f t="shared" si="148"/>
        <v>0</v>
      </c>
      <c r="O56" s="37">
        <f t="shared" si="148"/>
        <v>0</v>
      </c>
      <c r="P56" s="37">
        <f t="shared" si="148"/>
        <v>0</v>
      </c>
      <c r="Q56" s="37">
        <f t="shared" si="148"/>
        <v>0</v>
      </c>
      <c r="R56" s="37">
        <f t="shared" si="148"/>
        <v>0</v>
      </c>
      <c r="S56" s="37">
        <f t="shared" si="148"/>
        <v>0</v>
      </c>
      <c r="T56" s="37">
        <f t="shared" si="148"/>
        <v>0</v>
      </c>
      <c r="U56" s="37">
        <f t="shared" si="148"/>
        <v>0</v>
      </c>
      <c r="V56" s="37">
        <f t="shared" si="148"/>
        <v>0</v>
      </c>
      <c r="W56" s="37">
        <f t="shared" si="148"/>
        <v>0</v>
      </c>
      <c r="X56" s="37">
        <f t="shared" si="148"/>
        <v>0</v>
      </c>
      <c r="Y56" s="37">
        <f t="shared" si="148"/>
        <v>0</v>
      </c>
      <c r="Z56" s="37">
        <f t="shared" si="148"/>
        <v>0</v>
      </c>
      <c r="AA56" s="37">
        <f t="shared" si="148"/>
        <v>0</v>
      </c>
      <c r="AB56" s="37">
        <f t="shared" si="148"/>
        <v>0</v>
      </c>
      <c r="AC56" s="37">
        <f t="shared" si="148"/>
        <v>0</v>
      </c>
      <c r="AD56" s="37">
        <f t="shared" si="148"/>
        <v>0</v>
      </c>
      <c r="AE56" s="37">
        <f t="shared" si="148"/>
        <v>0</v>
      </c>
      <c r="AF56" s="37">
        <f t="shared" si="148"/>
        <v>0</v>
      </c>
      <c r="AG56" s="37">
        <f t="shared" si="148"/>
        <v>0</v>
      </c>
      <c r="AH56" s="37">
        <f t="shared" si="148"/>
        <v>0</v>
      </c>
      <c r="AI56" s="37">
        <f>AI23</f>
        <v>77622.600000000006</v>
      </c>
      <c r="AJ56" s="37">
        <f t="shared" ref="AJ56:AS56" si="149">AJ23</f>
        <v>77622.600000000006</v>
      </c>
      <c r="AK56" s="37">
        <f t="shared" si="149"/>
        <v>155245.20000000001</v>
      </c>
      <c r="AL56" s="37">
        <f t="shared" si="149"/>
        <v>77622.600000000006</v>
      </c>
      <c r="AM56" s="37">
        <f t="shared" si="149"/>
        <v>48251.89</v>
      </c>
      <c r="AN56" s="37">
        <f t="shared" si="149"/>
        <v>0</v>
      </c>
      <c r="AO56" s="37">
        <f t="shared" si="149"/>
        <v>48251.89</v>
      </c>
      <c r="AP56" s="37">
        <f t="shared" si="149"/>
        <v>2097.91</v>
      </c>
      <c r="AQ56" s="37">
        <f t="shared" si="149"/>
        <v>127972.40000000001</v>
      </c>
      <c r="AR56" s="37">
        <f t="shared" si="149"/>
        <v>283217.59999999998</v>
      </c>
      <c r="AS56" s="37">
        <f t="shared" si="149"/>
        <v>283217.59999999998</v>
      </c>
    </row>
    <row r="57" spans="1:46" s="3" customFormat="1" x14ac:dyDescent="0.2">
      <c r="A57" s="13" t="s">
        <v>5</v>
      </c>
      <c r="B57" s="37">
        <f>SUM(B50:B56)</f>
        <v>11579774.579999998</v>
      </c>
      <c r="C57" s="37">
        <f t="shared" ref="C57:AH57" si="150">SUM(C50:C56)</f>
        <v>0</v>
      </c>
      <c r="D57" s="37">
        <f t="shared" si="150"/>
        <v>11579774.579999998</v>
      </c>
      <c r="E57" s="37">
        <f t="shared" si="150"/>
        <v>11546004.940000001</v>
      </c>
      <c r="F57" s="37">
        <f t="shared" si="150"/>
        <v>0</v>
      </c>
      <c r="G57" s="37">
        <f t="shared" si="150"/>
        <v>11546004.940000001</v>
      </c>
      <c r="H57" s="37">
        <f t="shared" si="150"/>
        <v>11439674.960000001</v>
      </c>
      <c r="I57" s="37">
        <f t="shared" si="150"/>
        <v>0</v>
      </c>
      <c r="J57" s="37">
        <f t="shared" si="150"/>
        <v>11439674.960000001</v>
      </c>
      <c r="K57" s="37">
        <f t="shared" si="150"/>
        <v>34565454.480000004</v>
      </c>
      <c r="L57" s="37">
        <f t="shared" si="150"/>
        <v>0</v>
      </c>
      <c r="M57" s="37">
        <f t="shared" si="150"/>
        <v>34565454.480000004</v>
      </c>
      <c r="N57" s="37">
        <f t="shared" si="150"/>
        <v>11454155.660000002</v>
      </c>
      <c r="O57" s="37">
        <f t="shared" si="150"/>
        <v>-26651.64</v>
      </c>
      <c r="P57" s="37">
        <f t="shared" si="150"/>
        <v>11427504.020000001</v>
      </c>
      <c r="Q57" s="37">
        <f t="shared" si="150"/>
        <v>11491139.860000001</v>
      </c>
      <c r="R57" s="37">
        <f t="shared" si="150"/>
        <v>-94002.9</v>
      </c>
      <c r="S57" s="37">
        <f t="shared" si="150"/>
        <v>11397136.960000003</v>
      </c>
      <c r="T57" s="37">
        <f t="shared" si="150"/>
        <v>11502150.000000002</v>
      </c>
      <c r="U57" s="37">
        <f t="shared" si="150"/>
        <v>-18644.349999999999</v>
      </c>
      <c r="V57" s="37">
        <f t="shared" si="150"/>
        <v>11483505.650000002</v>
      </c>
      <c r="W57" s="37">
        <f t="shared" si="150"/>
        <v>34447445.520000003</v>
      </c>
      <c r="X57" s="37">
        <f t="shared" si="150"/>
        <v>-139298.88999999998</v>
      </c>
      <c r="Y57" s="37">
        <f t="shared" si="150"/>
        <v>34308146.630000003</v>
      </c>
      <c r="Z57" s="37">
        <f t="shared" si="150"/>
        <v>69012900</v>
      </c>
      <c r="AA57" s="37">
        <f t="shared" si="150"/>
        <v>-139298.88999999998</v>
      </c>
      <c r="AB57" s="37">
        <f t="shared" si="150"/>
        <v>68873601.109999999</v>
      </c>
      <c r="AC57" s="37">
        <f t="shared" si="150"/>
        <v>11526908.76</v>
      </c>
      <c r="AD57" s="37">
        <f t="shared" si="150"/>
        <v>0</v>
      </c>
      <c r="AE57" s="37">
        <f t="shared" si="150"/>
        <v>11526908.76</v>
      </c>
      <c r="AF57" s="37">
        <f t="shared" si="150"/>
        <v>80539808.759999976</v>
      </c>
      <c r="AG57" s="37">
        <f t="shared" si="150"/>
        <v>-139298.88999999998</v>
      </c>
      <c r="AH57" s="37">
        <f t="shared" si="150"/>
        <v>80400509.86999999</v>
      </c>
      <c r="AI57" s="37">
        <f>SUM(AI50:AI56)</f>
        <v>11564589.269999998</v>
      </c>
      <c r="AJ57" s="37">
        <f t="shared" ref="AJ57:AS57" si="151">SUM(AJ50:AJ56)</f>
        <v>11564589.269999998</v>
      </c>
      <c r="AK57" s="37">
        <f t="shared" si="151"/>
        <v>34656087.300000004</v>
      </c>
      <c r="AL57" s="37">
        <f t="shared" si="151"/>
        <v>11600000.439999998</v>
      </c>
      <c r="AM57" s="37">
        <f t="shared" si="151"/>
        <v>6638865.9601999996</v>
      </c>
      <c r="AN57" s="37">
        <f t="shared" si="151"/>
        <v>139298.88999999998</v>
      </c>
      <c r="AO57" s="37">
        <f t="shared" si="151"/>
        <v>6778164.8501999993</v>
      </c>
      <c r="AP57" s="37">
        <f t="shared" si="151"/>
        <v>605146.30000000005</v>
      </c>
      <c r="AQ57" s="37">
        <f t="shared" si="151"/>
        <v>18983311.590199996</v>
      </c>
      <c r="AR57" s="37">
        <f t="shared" si="151"/>
        <v>42112490.130200006</v>
      </c>
      <c r="AS57" s="37">
        <f t="shared" si="151"/>
        <v>122513000.0002</v>
      </c>
    </row>
    <row r="58" spans="1:46" s="5" customFormat="1" x14ac:dyDescent="0.2">
      <c r="A58" s="32"/>
      <c r="B58" s="34"/>
      <c r="C58" s="34"/>
      <c r="D58" s="34"/>
      <c r="E58" s="33"/>
      <c r="F58" s="33"/>
      <c r="G58" s="33"/>
      <c r="H58" s="24"/>
      <c r="I58" s="24"/>
      <c r="J58" s="24"/>
    </row>
    <row r="59" spans="1:46" x14ac:dyDescent="0.2">
      <c r="B59" s="17"/>
      <c r="C59" s="17"/>
      <c r="D59" s="20"/>
      <c r="E59" s="76" t="s">
        <v>101</v>
      </c>
      <c r="F59" s="76"/>
      <c r="G59" s="76"/>
      <c r="H59" s="76"/>
      <c r="I59" s="76"/>
      <c r="J59" s="76"/>
      <c r="K59" s="76"/>
      <c r="L59" s="71"/>
      <c r="T59" s="17"/>
      <c r="U59" s="17"/>
      <c r="V59" s="76" t="s">
        <v>101</v>
      </c>
      <c r="W59" s="76"/>
      <c r="X59" s="76"/>
      <c r="Y59" s="76"/>
      <c r="Z59" s="76"/>
      <c r="AA59" s="76"/>
      <c r="AB59" s="76"/>
      <c r="AC59" s="71"/>
      <c r="AD59" s="5"/>
      <c r="AJ59" s="17"/>
      <c r="AK59" s="17"/>
      <c r="AL59" s="20"/>
      <c r="AM59" s="76" t="s">
        <v>101</v>
      </c>
      <c r="AN59" s="76"/>
      <c r="AO59" s="76"/>
      <c r="AP59" s="76"/>
      <c r="AQ59" s="76"/>
      <c r="AR59" s="76"/>
      <c r="AS59" s="76"/>
      <c r="AT59" s="71"/>
    </row>
    <row r="60" spans="1:46" ht="18.75" x14ac:dyDescent="0.3">
      <c r="B60" s="17"/>
      <c r="C60" s="17"/>
      <c r="D60" s="17"/>
      <c r="E60" s="44"/>
      <c r="F60" s="72"/>
      <c r="G60" s="23"/>
      <c r="H60" s="73"/>
      <c r="I60" s="73"/>
      <c r="J60" s="74"/>
      <c r="K60" s="74"/>
      <c r="L60" s="24"/>
      <c r="T60" s="17"/>
      <c r="U60" s="17"/>
      <c r="V60" s="44"/>
      <c r="W60" s="72"/>
      <c r="X60" s="23"/>
      <c r="Y60" s="73"/>
      <c r="Z60" s="73"/>
      <c r="AA60" s="74"/>
      <c r="AB60" s="74"/>
      <c r="AC60" s="24"/>
      <c r="AD60" s="17"/>
      <c r="AJ60" s="17"/>
      <c r="AK60" s="17"/>
      <c r="AL60" s="17"/>
      <c r="AM60" s="44"/>
      <c r="AN60" s="72"/>
      <c r="AO60" s="23"/>
      <c r="AP60" s="73"/>
      <c r="AQ60" s="73"/>
      <c r="AR60" s="74"/>
      <c r="AS60" s="74"/>
      <c r="AT60" s="24"/>
    </row>
    <row r="61" spans="1:46" x14ac:dyDescent="0.2">
      <c r="B61" s="1"/>
      <c r="C61" s="1"/>
      <c r="D61" s="1"/>
      <c r="E61" s="75" t="s">
        <v>97</v>
      </c>
      <c r="F61" s="75"/>
      <c r="G61" s="75"/>
      <c r="H61" s="75"/>
      <c r="I61" s="75"/>
      <c r="J61" s="75"/>
      <c r="K61" s="75"/>
      <c r="L61" s="75"/>
      <c r="V61" s="75" t="s">
        <v>97</v>
      </c>
      <c r="W61" s="75"/>
      <c r="X61" s="75"/>
      <c r="Y61" s="75"/>
      <c r="Z61" s="75"/>
      <c r="AA61" s="75"/>
      <c r="AB61" s="75"/>
      <c r="AC61" s="75"/>
      <c r="AM61" s="75" t="s">
        <v>97</v>
      </c>
      <c r="AN61" s="75"/>
      <c r="AO61" s="75"/>
      <c r="AP61" s="75"/>
      <c r="AQ61" s="75"/>
      <c r="AR61" s="75"/>
      <c r="AS61" s="75"/>
      <c r="AT61" s="75"/>
    </row>
    <row r="62" spans="1:46" x14ac:dyDescent="0.2">
      <c r="B62" s="1"/>
      <c r="C62" s="1"/>
      <c r="D62" s="1"/>
      <c r="E62" s="23"/>
      <c r="F62" s="23"/>
      <c r="G62" s="23"/>
      <c r="K62" s="23"/>
      <c r="L62" s="23"/>
      <c r="V62" s="23"/>
      <c r="W62" s="23"/>
      <c r="X62" s="23"/>
      <c r="Y62" s="23"/>
      <c r="Z62" s="23"/>
      <c r="AA62" s="23"/>
      <c r="AB62" s="23"/>
      <c r="AC62" s="23"/>
      <c r="AM62" s="23"/>
      <c r="AN62" s="23"/>
      <c r="AO62" s="23"/>
      <c r="AP62" s="23"/>
      <c r="AQ62" s="23"/>
      <c r="AR62" s="23"/>
      <c r="AS62" s="23"/>
      <c r="AT62" s="23"/>
    </row>
    <row r="63" spans="1:46" x14ac:dyDescent="0.2">
      <c r="B63" s="1"/>
      <c r="C63" s="1"/>
      <c r="D63" s="1"/>
      <c r="E63" s="75" t="s">
        <v>98</v>
      </c>
      <c r="F63" s="75"/>
      <c r="G63" s="75"/>
      <c r="H63" s="75"/>
      <c r="I63" s="75"/>
      <c r="J63" s="75"/>
      <c r="K63" s="75"/>
      <c r="L63" s="75"/>
      <c r="V63" s="75" t="s">
        <v>98</v>
      </c>
      <c r="W63" s="75"/>
      <c r="X63" s="75"/>
      <c r="Y63" s="75"/>
      <c r="Z63" s="75"/>
      <c r="AA63" s="75"/>
      <c r="AB63" s="75"/>
      <c r="AC63" s="75"/>
      <c r="AM63" s="75" t="s">
        <v>98</v>
      </c>
      <c r="AN63" s="75"/>
      <c r="AO63" s="75"/>
      <c r="AP63" s="75"/>
      <c r="AQ63" s="75"/>
      <c r="AR63" s="75"/>
      <c r="AS63" s="75"/>
      <c r="AT63" s="75"/>
    </row>
    <row r="64" spans="1:46" x14ac:dyDescent="0.2">
      <c r="B64" s="1"/>
      <c r="C64" s="1"/>
      <c r="D64" s="1"/>
      <c r="E64" s="23"/>
      <c r="F64" s="23"/>
      <c r="G64" s="23"/>
      <c r="K64" s="23"/>
      <c r="L64" s="23"/>
      <c r="V64" s="23"/>
      <c r="W64" s="23"/>
      <c r="X64" s="23"/>
      <c r="Y64" s="23"/>
      <c r="Z64" s="23"/>
      <c r="AA64" s="23"/>
      <c r="AB64" s="23"/>
      <c r="AC64" s="23"/>
      <c r="AM64" s="23"/>
      <c r="AN64" s="23"/>
      <c r="AO64" s="23"/>
      <c r="AP64" s="23"/>
      <c r="AQ64" s="23"/>
      <c r="AR64" s="23"/>
      <c r="AS64" s="23"/>
      <c r="AT64" s="23"/>
    </row>
    <row r="65" spans="2:46" x14ac:dyDescent="0.2">
      <c r="B65" s="1"/>
      <c r="C65" s="1"/>
      <c r="D65" s="1"/>
      <c r="E65" s="75" t="s">
        <v>99</v>
      </c>
      <c r="F65" s="75"/>
      <c r="G65" s="75"/>
      <c r="H65" s="75"/>
      <c r="I65" s="75"/>
      <c r="J65" s="75"/>
      <c r="K65" s="75"/>
      <c r="L65" s="75"/>
      <c r="V65" s="75" t="s">
        <v>99</v>
      </c>
      <c r="W65" s="75"/>
      <c r="X65" s="75"/>
      <c r="Y65" s="75"/>
      <c r="Z65" s="75"/>
      <c r="AA65" s="75"/>
      <c r="AB65" s="75"/>
      <c r="AC65" s="75"/>
      <c r="AM65" s="75" t="s">
        <v>99</v>
      </c>
      <c r="AN65" s="75"/>
      <c r="AO65" s="75"/>
      <c r="AP65" s="75"/>
      <c r="AQ65" s="75"/>
      <c r="AR65" s="75"/>
      <c r="AS65" s="75"/>
      <c r="AT65" s="75"/>
    </row>
    <row r="66" spans="2:46" x14ac:dyDescent="0.2">
      <c r="B66" s="1"/>
      <c r="C66" s="1"/>
      <c r="D66" s="1"/>
      <c r="E66" s="23"/>
      <c r="F66" s="23"/>
      <c r="G66" s="23"/>
      <c r="K66" s="23"/>
      <c r="L66" s="23"/>
      <c r="V66" s="23"/>
      <c r="W66" s="23"/>
      <c r="X66" s="23"/>
      <c r="Y66" s="23"/>
      <c r="Z66" s="23"/>
      <c r="AA66" s="23"/>
      <c r="AB66" s="23"/>
      <c r="AC66" s="23"/>
      <c r="AM66" s="23"/>
      <c r="AN66" s="23"/>
      <c r="AO66" s="23"/>
      <c r="AP66" s="23"/>
      <c r="AQ66" s="23"/>
      <c r="AR66" s="23"/>
      <c r="AS66" s="23"/>
      <c r="AT66" s="23"/>
    </row>
    <row r="67" spans="2:46" x14ac:dyDescent="0.2">
      <c r="B67" s="1"/>
      <c r="C67" s="1"/>
      <c r="D67" s="1"/>
      <c r="E67" s="75" t="s">
        <v>100</v>
      </c>
      <c r="F67" s="75"/>
      <c r="G67" s="75"/>
      <c r="H67" s="75"/>
      <c r="I67" s="75"/>
      <c r="J67" s="75"/>
      <c r="K67" s="75"/>
      <c r="L67" s="75"/>
      <c r="V67" s="75" t="s">
        <v>100</v>
      </c>
      <c r="W67" s="75"/>
      <c r="X67" s="75"/>
      <c r="Y67" s="75"/>
      <c r="Z67" s="75"/>
      <c r="AA67" s="75"/>
      <c r="AB67" s="75"/>
      <c r="AC67" s="75"/>
      <c r="AM67" s="75" t="s">
        <v>100</v>
      </c>
      <c r="AN67" s="75"/>
      <c r="AO67" s="75"/>
      <c r="AP67" s="75"/>
      <c r="AQ67" s="75"/>
      <c r="AR67" s="75"/>
      <c r="AS67" s="75"/>
      <c r="AT67" s="75"/>
    </row>
    <row r="68" spans="2:46" x14ac:dyDescent="0.2">
      <c r="B68" s="1"/>
      <c r="C68" s="1"/>
      <c r="D68" s="1"/>
      <c r="E68" s="23"/>
      <c r="F68" s="23"/>
      <c r="G68" s="23"/>
      <c r="H68" s="1"/>
      <c r="I68" s="1"/>
      <c r="J68" s="1"/>
    </row>
    <row r="69" spans="2:46" x14ac:dyDescent="0.2">
      <c r="B69" s="1"/>
      <c r="C69" s="1"/>
      <c r="D69" s="1"/>
      <c r="E69" s="23"/>
      <c r="F69" s="23"/>
      <c r="G69" s="23"/>
      <c r="H69" s="1"/>
      <c r="I69" s="1"/>
      <c r="J69" s="1"/>
    </row>
    <row r="70" spans="2:46" x14ac:dyDescent="0.2">
      <c r="B70" s="1"/>
      <c r="C70" s="1"/>
      <c r="D70" s="1"/>
      <c r="E70" s="23"/>
      <c r="F70" s="23"/>
      <c r="G70" s="23"/>
      <c r="H70" s="1"/>
      <c r="I70" s="1"/>
      <c r="J70" s="1"/>
    </row>
    <row r="71" spans="2:46" x14ac:dyDescent="0.2">
      <c r="B71" s="1"/>
      <c r="C71" s="1"/>
      <c r="D71" s="1"/>
      <c r="E71" s="23"/>
      <c r="F71" s="23"/>
      <c r="G71" s="23"/>
      <c r="H71" s="1"/>
      <c r="I71" s="1"/>
      <c r="J71" s="1"/>
    </row>
    <row r="72" spans="2:46" x14ac:dyDescent="0.2">
      <c r="B72" s="1"/>
      <c r="C72" s="1"/>
      <c r="D72" s="1"/>
      <c r="E72" s="23"/>
      <c r="F72" s="23"/>
      <c r="G72" s="23"/>
      <c r="H72" s="1"/>
      <c r="I72" s="1"/>
      <c r="J72" s="1"/>
    </row>
    <row r="73" spans="2:46" x14ac:dyDescent="0.2">
      <c r="B73" s="1"/>
      <c r="C73" s="1"/>
      <c r="D73" s="1"/>
      <c r="E73" s="23"/>
      <c r="F73" s="23"/>
      <c r="G73" s="23"/>
      <c r="H73" s="1"/>
      <c r="I73" s="1"/>
      <c r="J73" s="1"/>
    </row>
    <row r="74" spans="2:46" x14ac:dyDescent="0.2">
      <c r="B74" s="1"/>
      <c r="C74" s="1"/>
      <c r="D74" s="1"/>
      <c r="E74" s="23"/>
      <c r="F74" s="23"/>
      <c r="G74" s="23"/>
      <c r="H74" s="1"/>
      <c r="I74" s="1"/>
      <c r="J74" s="1"/>
    </row>
    <row r="75" spans="2:46" x14ac:dyDescent="0.2">
      <c r="B75" s="1"/>
      <c r="C75" s="1"/>
      <c r="D75" s="1"/>
      <c r="E75" s="23"/>
      <c r="F75" s="23"/>
      <c r="G75" s="23"/>
      <c r="H75" s="1"/>
      <c r="I75" s="1"/>
      <c r="J75" s="1"/>
    </row>
    <row r="76" spans="2:46" x14ac:dyDescent="0.2">
      <c r="B76" s="1"/>
      <c r="C76" s="1"/>
      <c r="D76" s="1"/>
      <c r="E76" s="23"/>
      <c r="F76" s="23"/>
      <c r="G76" s="23"/>
      <c r="H76" s="1"/>
      <c r="I76" s="1"/>
      <c r="J76" s="1"/>
    </row>
    <row r="77" spans="2:46" x14ac:dyDescent="0.2">
      <c r="B77" s="1"/>
      <c r="C77" s="1"/>
      <c r="D77" s="1"/>
      <c r="E77" s="23"/>
      <c r="F77" s="23"/>
      <c r="G77" s="23"/>
      <c r="H77" s="1"/>
      <c r="I77" s="1"/>
      <c r="J77" s="1"/>
    </row>
    <row r="78" spans="2:46" x14ac:dyDescent="0.2">
      <c r="B78" s="1"/>
      <c r="C78" s="1"/>
      <c r="D78" s="1"/>
      <c r="E78" s="23"/>
      <c r="F78" s="23"/>
      <c r="G78" s="23"/>
      <c r="H78" s="1"/>
      <c r="I78" s="1"/>
      <c r="J78" s="1"/>
    </row>
    <row r="79" spans="2:46" x14ac:dyDescent="0.2">
      <c r="B79" s="1"/>
      <c r="C79" s="1"/>
      <c r="D79" s="1"/>
      <c r="E79" s="23"/>
      <c r="F79" s="23"/>
      <c r="G79" s="23"/>
      <c r="H79" s="1"/>
      <c r="I79" s="1"/>
      <c r="J79" s="1"/>
    </row>
    <row r="80" spans="2:46" x14ac:dyDescent="0.2">
      <c r="B80" s="1"/>
      <c r="C80" s="1"/>
      <c r="D80" s="1"/>
      <c r="E80" s="23"/>
      <c r="F80" s="23"/>
      <c r="G80" s="23"/>
      <c r="H80" s="1"/>
      <c r="I80" s="1"/>
      <c r="J80" s="1"/>
    </row>
    <row r="81" spans="2:10" x14ac:dyDescent="0.2">
      <c r="B81" s="1"/>
      <c r="C81" s="1"/>
      <c r="D81" s="1"/>
      <c r="E81" s="23"/>
      <c r="F81" s="23"/>
      <c r="G81" s="23"/>
      <c r="H81" s="1"/>
      <c r="I81" s="1"/>
      <c r="J81" s="1"/>
    </row>
    <row r="82" spans="2:10" x14ac:dyDescent="0.2">
      <c r="B82" s="1"/>
      <c r="C82" s="1"/>
      <c r="D82" s="1"/>
      <c r="E82" s="23"/>
      <c r="F82" s="23"/>
      <c r="G82" s="23"/>
      <c r="H82" s="1"/>
      <c r="I82" s="1"/>
      <c r="J82" s="1"/>
    </row>
    <row r="83" spans="2:10" x14ac:dyDescent="0.2">
      <c r="B83" s="1"/>
      <c r="C83" s="1"/>
      <c r="D83" s="1"/>
      <c r="E83" s="23"/>
      <c r="F83" s="23"/>
      <c r="G83" s="23"/>
      <c r="H83" s="1"/>
      <c r="I83" s="1"/>
      <c r="J83" s="1"/>
    </row>
    <row r="84" spans="2:10" x14ac:dyDescent="0.2">
      <c r="B84" s="1"/>
      <c r="C84" s="1"/>
      <c r="D84" s="1"/>
      <c r="E84" s="23"/>
      <c r="F84" s="23"/>
      <c r="G84" s="23"/>
      <c r="H84" s="1"/>
      <c r="I84" s="1"/>
      <c r="J84" s="1"/>
    </row>
    <row r="85" spans="2:10" x14ac:dyDescent="0.2">
      <c r="B85" s="1"/>
      <c r="C85" s="1"/>
      <c r="D85" s="1"/>
      <c r="E85" s="23"/>
      <c r="F85" s="23"/>
      <c r="G85" s="23"/>
      <c r="H85" s="1"/>
      <c r="I85" s="1"/>
      <c r="J85" s="1"/>
    </row>
    <row r="86" spans="2:10" x14ac:dyDescent="0.2">
      <c r="B86" s="1"/>
      <c r="C86" s="1"/>
      <c r="D86" s="1"/>
      <c r="E86" s="23"/>
      <c r="F86" s="23"/>
      <c r="G86" s="23"/>
      <c r="H86" s="1"/>
      <c r="I86" s="1"/>
      <c r="J86" s="1"/>
    </row>
    <row r="87" spans="2:10" x14ac:dyDescent="0.2">
      <c r="B87" s="1"/>
      <c r="C87" s="1"/>
      <c r="D87" s="1"/>
      <c r="E87" s="23"/>
      <c r="F87" s="23"/>
      <c r="G87" s="23"/>
      <c r="H87" s="1"/>
      <c r="I87" s="1"/>
      <c r="J87" s="1"/>
    </row>
    <row r="88" spans="2:10" x14ac:dyDescent="0.2">
      <c r="B88" s="1"/>
      <c r="C88" s="1"/>
      <c r="D88" s="1"/>
      <c r="E88" s="23"/>
      <c r="F88" s="23"/>
      <c r="G88" s="23"/>
      <c r="H88" s="1"/>
      <c r="I88" s="1"/>
      <c r="J88" s="1"/>
    </row>
    <row r="89" spans="2:10" x14ac:dyDescent="0.2">
      <c r="B89" s="1"/>
      <c r="C89" s="1"/>
      <c r="D89" s="1"/>
      <c r="E89" s="23"/>
      <c r="F89" s="23"/>
      <c r="G89" s="23"/>
      <c r="H89" s="1"/>
      <c r="I89" s="1"/>
      <c r="J89" s="1"/>
    </row>
    <row r="90" spans="2:10" x14ac:dyDescent="0.2">
      <c r="B90" s="1"/>
      <c r="C90" s="1"/>
      <c r="D90" s="1"/>
      <c r="E90" s="23"/>
      <c r="F90" s="23"/>
      <c r="G90" s="23"/>
      <c r="H90" s="1"/>
      <c r="I90" s="1"/>
      <c r="J90" s="1"/>
    </row>
    <row r="91" spans="2:10" x14ac:dyDescent="0.2">
      <c r="B91" s="1"/>
      <c r="C91" s="1"/>
      <c r="D91" s="1"/>
      <c r="E91" s="23"/>
      <c r="F91" s="23"/>
      <c r="G91" s="23"/>
      <c r="H91" s="1"/>
      <c r="I91" s="1"/>
      <c r="J91" s="1"/>
    </row>
    <row r="92" spans="2:10" x14ac:dyDescent="0.2">
      <c r="B92" s="1"/>
      <c r="C92" s="1"/>
      <c r="D92" s="1"/>
      <c r="E92" s="23"/>
      <c r="F92" s="23"/>
      <c r="G92" s="23"/>
      <c r="H92" s="1"/>
      <c r="I92" s="1"/>
      <c r="J92" s="1"/>
    </row>
    <row r="93" spans="2:10" x14ac:dyDescent="0.2">
      <c r="B93" s="1"/>
      <c r="C93" s="1"/>
      <c r="D93" s="1"/>
      <c r="E93" s="23"/>
      <c r="F93" s="23"/>
      <c r="G93" s="23"/>
      <c r="H93" s="1"/>
      <c r="I93" s="1"/>
      <c r="J93" s="1"/>
    </row>
    <row r="94" spans="2:10" x14ac:dyDescent="0.2">
      <c r="B94" s="1"/>
      <c r="C94" s="1"/>
      <c r="D94" s="1"/>
      <c r="E94" s="23"/>
      <c r="F94" s="23"/>
      <c r="G94" s="23"/>
      <c r="H94" s="1"/>
      <c r="I94" s="1"/>
      <c r="J94" s="1"/>
    </row>
    <row r="95" spans="2:10" x14ac:dyDescent="0.2">
      <c r="B95" s="1"/>
      <c r="C95" s="1"/>
      <c r="D95" s="1"/>
      <c r="E95" s="23"/>
      <c r="F95" s="23"/>
      <c r="G95" s="23"/>
      <c r="H95" s="1"/>
      <c r="I95" s="1"/>
      <c r="J95" s="1"/>
    </row>
    <row r="96" spans="2:10" x14ac:dyDescent="0.2">
      <c r="B96" s="1"/>
      <c r="C96" s="1"/>
      <c r="D96" s="1"/>
      <c r="E96" s="23"/>
      <c r="F96" s="23"/>
      <c r="G96" s="23"/>
      <c r="H96" s="1"/>
      <c r="I96" s="1"/>
      <c r="J96" s="1"/>
    </row>
    <row r="97" spans="2:10" x14ac:dyDescent="0.2">
      <c r="B97" s="1"/>
      <c r="C97" s="1"/>
      <c r="D97" s="1"/>
      <c r="E97" s="23"/>
      <c r="F97" s="23"/>
      <c r="G97" s="23"/>
      <c r="H97" s="1"/>
      <c r="I97" s="1"/>
      <c r="J97" s="1"/>
    </row>
    <row r="98" spans="2:10" x14ac:dyDescent="0.2">
      <c r="B98" s="1"/>
      <c r="C98" s="1"/>
      <c r="D98" s="1"/>
      <c r="E98" s="23"/>
      <c r="F98" s="23"/>
      <c r="G98" s="23"/>
      <c r="H98" s="1"/>
      <c r="I98" s="1"/>
      <c r="J98" s="1"/>
    </row>
    <row r="99" spans="2:10" x14ac:dyDescent="0.2">
      <c r="B99" s="1"/>
      <c r="C99" s="1"/>
      <c r="D99" s="1"/>
      <c r="E99" s="23"/>
      <c r="F99" s="23"/>
      <c r="G99" s="23"/>
      <c r="H99" s="1"/>
      <c r="I99" s="1"/>
      <c r="J99" s="1"/>
    </row>
    <row r="100" spans="2:10" x14ac:dyDescent="0.2">
      <c r="B100" s="1"/>
      <c r="C100" s="1"/>
      <c r="D100" s="1"/>
      <c r="E100" s="23"/>
      <c r="F100" s="23"/>
      <c r="G100" s="23"/>
      <c r="H100" s="1"/>
      <c r="I100" s="1"/>
      <c r="J100" s="1"/>
    </row>
    <row r="101" spans="2:10" x14ac:dyDescent="0.2">
      <c r="B101" s="1"/>
      <c r="C101" s="1"/>
      <c r="D101" s="1"/>
      <c r="E101" s="23"/>
      <c r="F101" s="23"/>
      <c r="G101" s="23"/>
      <c r="H101" s="1"/>
      <c r="I101" s="1"/>
      <c r="J101" s="1"/>
    </row>
    <row r="102" spans="2:10" x14ac:dyDescent="0.2">
      <c r="B102" s="1"/>
      <c r="C102" s="1"/>
      <c r="D102" s="1"/>
      <c r="E102" s="23"/>
      <c r="F102" s="23"/>
      <c r="G102" s="23"/>
      <c r="H102" s="1"/>
      <c r="I102" s="1"/>
      <c r="J102" s="1"/>
    </row>
    <row r="103" spans="2:10" x14ac:dyDescent="0.2">
      <c r="B103" s="1"/>
      <c r="C103" s="1"/>
      <c r="D103" s="1"/>
      <c r="E103" s="23"/>
      <c r="F103" s="23"/>
      <c r="G103" s="23"/>
      <c r="H103" s="1"/>
      <c r="I103" s="1"/>
      <c r="J103" s="1"/>
    </row>
    <row r="104" spans="2:10" x14ac:dyDescent="0.2">
      <c r="B104" s="1"/>
      <c r="C104" s="1"/>
      <c r="D104" s="1"/>
      <c r="E104" s="23"/>
      <c r="F104" s="23"/>
      <c r="G104" s="23"/>
      <c r="H104" s="1"/>
      <c r="I104" s="1"/>
      <c r="J104" s="1"/>
    </row>
    <row r="105" spans="2:10" x14ac:dyDescent="0.2">
      <c r="B105" s="1"/>
      <c r="C105" s="1"/>
      <c r="D105" s="1"/>
      <c r="E105" s="23"/>
      <c r="F105" s="23"/>
      <c r="G105" s="23"/>
      <c r="H105" s="1"/>
      <c r="I105" s="1"/>
      <c r="J105" s="1"/>
    </row>
    <row r="106" spans="2:10" x14ac:dyDescent="0.2">
      <c r="B106" s="1"/>
      <c r="C106" s="1"/>
      <c r="D106" s="1"/>
      <c r="E106" s="23"/>
      <c r="F106" s="23"/>
      <c r="G106" s="23"/>
      <c r="H106" s="1"/>
      <c r="I106" s="1"/>
      <c r="J106" s="1"/>
    </row>
    <row r="107" spans="2:10" x14ac:dyDescent="0.2">
      <c r="B107" s="1"/>
      <c r="C107" s="1"/>
      <c r="D107" s="1"/>
      <c r="E107" s="23"/>
      <c r="F107" s="23"/>
      <c r="G107" s="23"/>
      <c r="H107" s="1"/>
      <c r="I107" s="1"/>
      <c r="J107" s="1"/>
    </row>
    <row r="108" spans="2:10" x14ac:dyDescent="0.2">
      <c r="B108" s="1"/>
      <c r="C108" s="1"/>
      <c r="D108" s="1"/>
      <c r="E108" s="23"/>
      <c r="F108" s="23"/>
      <c r="G108" s="23"/>
      <c r="H108" s="1"/>
      <c r="I108" s="1"/>
      <c r="J108" s="1"/>
    </row>
    <row r="109" spans="2:10" x14ac:dyDescent="0.2">
      <c r="B109" s="1"/>
      <c r="C109" s="1"/>
      <c r="D109" s="1"/>
      <c r="E109" s="23"/>
      <c r="F109" s="23"/>
      <c r="G109" s="23"/>
      <c r="H109" s="1"/>
      <c r="I109" s="1"/>
      <c r="J109" s="1"/>
    </row>
    <row r="110" spans="2:10" x14ac:dyDescent="0.2">
      <c r="B110" s="1"/>
      <c r="C110" s="1"/>
      <c r="D110" s="1"/>
      <c r="E110" s="23"/>
      <c r="F110" s="23"/>
      <c r="G110" s="23"/>
      <c r="H110" s="1"/>
      <c r="I110" s="1"/>
      <c r="J110" s="1"/>
    </row>
    <row r="111" spans="2:10" x14ac:dyDescent="0.2">
      <c r="B111" s="1"/>
      <c r="C111" s="1"/>
      <c r="D111" s="1"/>
      <c r="E111" s="23"/>
      <c r="F111" s="23"/>
      <c r="G111" s="23"/>
      <c r="H111" s="1"/>
      <c r="I111" s="1"/>
      <c r="J111" s="1"/>
    </row>
    <row r="112" spans="2:10" x14ac:dyDescent="0.2">
      <c r="B112" s="1"/>
      <c r="C112" s="1"/>
      <c r="D112" s="1"/>
      <c r="E112" s="23"/>
      <c r="F112" s="23"/>
      <c r="G112" s="23"/>
      <c r="H112" s="1"/>
      <c r="I112" s="1"/>
      <c r="J112" s="1"/>
    </row>
    <row r="113" spans="2:10" x14ac:dyDescent="0.2">
      <c r="B113" s="1"/>
      <c r="C113" s="1"/>
      <c r="D113" s="1"/>
      <c r="E113" s="23"/>
      <c r="F113" s="23"/>
      <c r="G113" s="23"/>
      <c r="H113" s="1"/>
      <c r="I113" s="1"/>
      <c r="J113" s="1"/>
    </row>
    <row r="114" spans="2:10" x14ac:dyDescent="0.2">
      <c r="B114" s="1"/>
      <c r="C114" s="1"/>
      <c r="D114" s="1"/>
      <c r="E114" s="23"/>
      <c r="F114" s="23"/>
      <c r="G114" s="23"/>
      <c r="H114" s="1"/>
      <c r="I114" s="1"/>
      <c r="J114" s="1"/>
    </row>
    <row r="115" spans="2:10" x14ac:dyDescent="0.2">
      <c r="B115" s="1"/>
      <c r="C115" s="1"/>
      <c r="D115" s="1"/>
      <c r="E115" s="23"/>
      <c r="F115" s="23"/>
      <c r="G115" s="23"/>
      <c r="H115" s="1"/>
      <c r="I115" s="1"/>
      <c r="J115" s="1"/>
    </row>
    <row r="116" spans="2:10" x14ac:dyDescent="0.2">
      <c r="B116" s="1"/>
      <c r="C116" s="1"/>
      <c r="D116" s="1"/>
      <c r="E116" s="23"/>
      <c r="F116" s="23"/>
      <c r="G116" s="23"/>
      <c r="H116" s="1"/>
      <c r="I116" s="1"/>
      <c r="J116" s="1"/>
    </row>
    <row r="117" spans="2:10" x14ac:dyDescent="0.2">
      <c r="B117" s="1"/>
      <c r="C117" s="1"/>
      <c r="D117" s="1"/>
      <c r="E117" s="23"/>
      <c r="F117" s="23"/>
      <c r="G117" s="23"/>
      <c r="H117" s="1"/>
      <c r="I117" s="1"/>
      <c r="J117" s="1"/>
    </row>
    <row r="118" spans="2:10" x14ac:dyDescent="0.2">
      <c r="B118" s="1"/>
      <c r="C118" s="1"/>
      <c r="D118" s="1"/>
      <c r="E118" s="23"/>
      <c r="F118" s="23"/>
      <c r="G118" s="23"/>
      <c r="H118" s="1"/>
      <c r="I118" s="1"/>
      <c r="J118" s="1"/>
    </row>
    <row r="119" spans="2:10" x14ac:dyDescent="0.2">
      <c r="B119" s="1"/>
      <c r="C119" s="1"/>
      <c r="D119" s="1"/>
      <c r="E119" s="23"/>
      <c r="F119" s="23"/>
      <c r="G119" s="23"/>
      <c r="H119" s="1"/>
      <c r="I119" s="1"/>
      <c r="J119" s="1"/>
    </row>
    <row r="120" spans="2:10" x14ac:dyDescent="0.2">
      <c r="B120" s="1"/>
      <c r="C120" s="1"/>
      <c r="D120" s="1"/>
      <c r="E120" s="23"/>
      <c r="F120" s="23"/>
      <c r="G120" s="23"/>
      <c r="H120" s="1"/>
      <c r="I120" s="1"/>
      <c r="J120" s="1"/>
    </row>
    <row r="121" spans="2:10" x14ac:dyDescent="0.2">
      <c r="B121" s="1"/>
      <c r="C121" s="1"/>
      <c r="D121" s="1"/>
      <c r="E121" s="23"/>
      <c r="F121" s="23"/>
      <c r="G121" s="23"/>
      <c r="H121" s="1"/>
      <c r="I121" s="1"/>
      <c r="J121" s="1"/>
    </row>
    <row r="122" spans="2:10" x14ac:dyDescent="0.2">
      <c r="B122" s="1"/>
      <c r="C122" s="1"/>
      <c r="D122" s="1"/>
      <c r="E122" s="23"/>
      <c r="F122" s="23"/>
      <c r="G122" s="23"/>
      <c r="H122" s="1"/>
      <c r="I122" s="1"/>
      <c r="J122" s="1"/>
    </row>
    <row r="123" spans="2:10" x14ac:dyDescent="0.2">
      <c r="B123" s="1"/>
      <c r="C123" s="1"/>
      <c r="D123" s="1"/>
      <c r="E123" s="23"/>
      <c r="F123" s="23"/>
      <c r="G123" s="23"/>
      <c r="H123" s="1"/>
      <c r="I123" s="1"/>
      <c r="J123" s="1"/>
    </row>
    <row r="124" spans="2:10" x14ac:dyDescent="0.2">
      <c r="B124" s="1"/>
      <c r="C124" s="1"/>
      <c r="D124" s="1"/>
      <c r="E124" s="23"/>
      <c r="F124" s="23"/>
      <c r="G124" s="23"/>
      <c r="H124" s="1"/>
      <c r="I124" s="1"/>
      <c r="J124" s="1"/>
    </row>
    <row r="125" spans="2:10" x14ac:dyDescent="0.2">
      <c r="B125" s="1"/>
      <c r="C125" s="1"/>
      <c r="D125" s="1"/>
      <c r="E125" s="23"/>
      <c r="F125" s="23"/>
      <c r="G125" s="23"/>
      <c r="H125" s="1"/>
      <c r="I125" s="1"/>
      <c r="J125" s="1"/>
    </row>
    <row r="126" spans="2:10" x14ac:dyDescent="0.2">
      <c r="B126" s="1"/>
      <c r="C126" s="1"/>
      <c r="D126" s="1"/>
      <c r="E126" s="23"/>
      <c r="F126" s="23"/>
      <c r="G126" s="23"/>
      <c r="H126" s="1"/>
      <c r="I126" s="1"/>
      <c r="J126" s="1"/>
    </row>
    <row r="127" spans="2:10" x14ac:dyDescent="0.2">
      <c r="B127" s="1"/>
      <c r="C127" s="1"/>
      <c r="D127" s="1"/>
      <c r="E127" s="23"/>
      <c r="F127" s="23"/>
      <c r="G127" s="23"/>
      <c r="H127" s="1"/>
      <c r="I127" s="1"/>
      <c r="J127" s="1"/>
    </row>
    <row r="128" spans="2:10" x14ac:dyDescent="0.2">
      <c r="B128" s="1"/>
      <c r="C128" s="1"/>
      <c r="D128" s="1"/>
      <c r="E128" s="23"/>
      <c r="F128" s="23"/>
      <c r="G128" s="23"/>
      <c r="H128" s="1"/>
      <c r="I128" s="1"/>
      <c r="J128" s="1"/>
    </row>
    <row r="129" spans="2:10" x14ac:dyDescent="0.2">
      <c r="B129" s="1"/>
      <c r="C129" s="1"/>
      <c r="D129" s="1"/>
      <c r="E129" s="23"/>
      <c r="F129" s="23"/>
      <c r="G129" s="23"/>
      <c r="H129" s="1"/>
      <c r="I129" s="1"/>
      <c r="J129" s="1"/>
    </row>
    <row r="130" spans="2:10" x14ac:dyDescent="0.2">
      <c r="B130" s="1"/>
      <c r="C130" s="1"/>
      <c r="D130" s="1"/>
      <c r="E130" s="23"/>
      <c r="F130" s="23"/>
      <c r="G130" s="23"/>
      <c r="H130" s="1"/>
      <c r="I130" s="1"/>
      <c r="J130" s="1"/>
    </row>
    <row r="131" spans="2:10" x14ac:dyDescent="0.2">
      <c r="B131" s="1"/>
      <c r="C131" s="1"/>
      <c r="D131" s="1"/>
      <c r="E131" s="23"/>
      <c r="F131" s="23"/>
      <c r="G131" s="23"/>
      <c r="H131" s="1"/>
      <c r="I131" s="1"/>
      <c r="J131" s="1"/>
    </row>
    <row r="132" spans="2:10" x14ac:dyDescent="0.2">
      <c r="B132" s="1"/>
      <c r="C132" s="1"/>
      <c r="D132" s="1"/>
      <c r="E132" s="23"/>
      <c r="F132" s="23"/>
      <c r="G132" s="23"/>
      <c r="H132" s="1"/>
      <c r="I132" s="1"/>
      <c r="J132" s="1"/>
    </row>
    <row r="133" spans="2:10" x14ac:dyDescent="0.2">
      <c r="B133" s="1"/>
      <c r="C133" s="1"/>
      <c r="D133" s="1"/>
      <c r="E133" s="23"/>
      <c r="F133" s="23"/>
      <c r="G133" s="23"/>
      <c r="H133" s="1"/>
      <c r="I133" s="1"/>
      <c r="J133" s="1"/>
    </row>
    <row r="134" spans="2:10" x14ac:dyDescent="0.2">
      <c r="B134" s="1"/>
      <c r="C134" s="1"/>
      <c r="D134" s="1"/>
      <c r="E134" s="23"/>
      <c r="F134" s="23"/>
      <c r="G134" s="23"/>
      <c r="H134" s="1"/>
      <c r="I134" s="1"/>
      <c r="J134" s="1"/>
    </row>
    <row r="135" spans="2:10" x14ac:dyDescent="0.2">
      <c r="B135" s="1"/>
      <c r="C135" s="1"/>
      <c r="D135" s="1"/>
      <c r="E135" s="23"/>
      <c r="F135" s="23"/>
      <c r="G135" s="23"/>
      <c r="H135" s="1"/>
      <c r="I135" s="1"/>
      <c r="J135" s="1"/>
    </row>
    <row r="136" spans="2:10" x14ac:dyDescent="0.2">
      <c r="B136" s="1"/>
      <c r="C136" s="1"/>
      <c r="D136" s="1"/>
      <c r="E136" s="23"/>
      <c r="F136" s="23"/>
      <c r="G136" s="23"/>
      <c r="H136" s="1"/>
      <c r="I136" s="1"/>
      <c r="J136" s="1"/>
    </row>
    <row r="137" spans="2:10" x14ac:dyDescent="0.2">
      <c r="B137" s="1"/>
      <c r="C137" s="1"/>
      <c r="D137" s="1"/>
      <c r="E137" s="23"/>
      <c r="F137" s="23"/>
      <c r="G137" s="23"/>
      <c r="H137" s="1"/>
      <c r="I137" s="1"/>
      <c r="J137" s="1"/>
    </row>
    <row r="138" spans="2:10" x14ac:dyDescent="0.2">
      <c r="B138" s="1"/>
      <c r="C138" s="1"/>
      <c r="D138" s="1"/>
      <c r="E138" s="23"/>
      <c r="F138" s="23"/>
      <c r="G138" s="23"/>
      <c r="H138" s="1"/>
      <c r="I138" s="1"/>
      <c r="J138" s="1"/>
    </row>
    <row r="139" spans="2:10" x14ac:dyDescent="0.2">
      <c r="B139" s="1"/>
      <c r="C139" s="1"/>
      <c r="D139" s="1"/>
      <c r="E139" s="23"/>
      <c r="F139" s="23"/>
      <c r="G139" s="23"/>
      <c r="H139" s="1"/>
      <c r="I139" s="1"/>
      <c r="J139" s="1"/>
    </row>
    <row r="140" spans="2:10" x14ac:dyDescent="0.2">
      <c r="B140" s="1"/>
      <c r="C140" s="1"/>
      <c r="D140" s="1"/>
      <c r="E140" s="23"/>
      <c r="F140" s="23"/>
      <c r="G140" s="23"/>
      <c r="H140" s="1"/>
      <c r="I140" s="1"/>
      <c r="J140" s="1"/>
    </row>
    <row r="141" spans="2:10" x14ac:dyDescent="0.2">
      <c r="B141" s="1"/>
      <c r="C141" s="1"/>
      <c r="D141" s="1"/>
      <c r="E141" s="23"/>
      <c r="F141" s="23"/>
      <c r="G141" s="23"/>
      <c r="H141" s="1"/>
      <c r="I141" s="1"/>
      <c r="J141" s="1"/>
    </row>
    <row r="142" spans="2:10" x14ac:dyDescent="0.2">
      <c r="B142" s="1"/>
      <c r="C142" s="1"/>
      <c r="D142" s="1"/>
      <c r="E142" s="23"/>
      <c r="F142" s="23"/>
      <c r="G142" s="23"/>
      <c r="H142" s="1"/>
      <c r="I142" s="1"/>
      <c r="J142" s="1"/>
    </row>
    <row r="143" spans="2:10" x14ac:dyDescent="0.2">
      <c r="B143" s="1"/>
      <c r="C143" s="1"/>
      <c r="D143" s="1"/>
      <c r="E143" s="23"/>
      <c r="F143" s="23"/>
      <c r="G143" s="23"/>
      <c r="H143" s="1"/>
      <c r="I143" s="1"/>
      <c r="J143" s="1"/>
    </row>
    <row r="144" spans="2:10" x14ac:dyDescent="0.2">
      <c r="B144" s="1"/>
      <c r="C144" s="1"/>
      <c r="D144" s="1"/>
      <c r="E144" s="23"/>
      <c r="F144" s="23"/>
      <c r="G144" s="23"/>
      <c r="H144" s="1"/>
      <c r="I144" s="1"/>
      <c r="J144" s="1"/>
    </row>
    <row r="145" spans="2:10" x14ac:dyDescent="0.2">
      <c r="B145" s="1"/>
      <c r="C145" s="1"/>
      <c r="D145" s="1"/>
      <c r="E145" s="23"/>
      <c r="F145" s="23"/>
      <c r="G145" s="23"/>
      <c r="H145" s="1"/>
      <c r="I145" s="1"/>
      <c r="J145" s="1"/>
    </row>
    <row r="146" spans="2:10" x14ac:dyDescent="0.2">
      <c r="B146" s="1"/>
      <c r="C146" s="1"/>
      <c r="D146" s="1"/>
      <c r="E146" s="23"/>
      <c r="F146" s="23"/>
      <c r="G146" s="23"/>
      <c r="H146" s="1"/>
      <c r="I146" s="1"/>
      <c r="J146" s="1"/>
    </row>
    <row r="147" spans="2:10" x14ac:dyDescent="0.2">
      <c r="B147" s="1"/>
      <c r="C147" s="1"/>
      <c r="D147" s="1"/>
      <c r="E147" s="23"/>
      <c r="F147" s="23"/>
      <c r="G147" s="23"/>
      <c r="H147" s="1"/>
      <c r="I147" s="1"/>
      <c r="J147" s="1"/>
    </row>
    <row r="148" spans="2:10" x14ac:dyDescent="0.2">
      <c r="B148" s="1"/>
      <c r="C148" s="1"/>
      <c r="D148" s="1"/>
      <c r="E148" s="23"/>
      <c r="F148" s="23"/>
      <c r="G148" s="23"/>
      <c r="H148" s="1"/>
      <c r="I148" s="1"/>
      <c r="J148" s="1"/>
    </row>
    <row r="149" spans="2:10" x14ac:dyDescent="0.2">
      <c r="B149" s="1"/>
      <c r="C149" s="1"/>
      <c r="D149" s="1"/>
      <c r="E149" s="23"/>
      <c r="F149" s="23"/>
      <c r="G149" s="23"/>
      <c r="H149" s="1"/>
      <c r="I149" s="1"/>
      <c r="J149" s="1"/>
    </row>
    <row r="150" spans="2:10" x14ac:dyDescent="0.2">
      <c r="B150" s="1"/>
      <c r="C150" s="1"/>
      <c r="D150" s="1"/>
      <c r="E150" s="23"/>
      <c r="F150" s="23"/>
      <c r="G150" s="23"/>
      <c r="H150" s="1"/>
      <c r="I150" s="1"/>
      <c r="J150" s="1"/>
    </row>
    <row r="151" spans="2:10" x14ac:dyDescent="0.2">
      <c r="B151" s="1"/>
      <c r="C151" s="1"/>
      <c r="D151" s="1"/>
      <c r="E151" s="23"/>
      <c r="F151" s="23"/>
      <c r="G151" s="23"/>
      <c r="H151" s="1"/>
      <c r="I151" s="1"/>
      <c r="J151" s="1"/>
    </row>
    <row r="152" spans="2:10" x14ac:dyDescent="0.2">
      <c r="B152" s="1"/>
      <c r="C152" s="1"/>
      <c r="D152" s="1"/>
      <c r="E152" s="23"/>
      <c r="F152" s="23"/>
      <c r="G152" s="23"/>
      <c r="H152" s="1"/>
      <c r="I152" s="1"/>
      <c r="J152" s="1"/>
    </row>
    <row r="153" spans="2:10" x14ac:dyDescent="0.2">
      <c r="B153" s="1"/>
      <c r="C153" s="1"/>
      <c r="D153" s="1"/>
      <c r="E153" s="23"/>
      <c r="F153" s="23"/>
      <c r="G153" s="23"/>
      <c r="H153" s="1"/>
      <c r="I153" s="1"/>
      <c r="J153" s="1"/>
    </row>
    <row r="154" spans="2:10" x14ac:dyDescent="0.2">
      <c r="B154" s="1"/>
      <c r="C154" s="1"/>
      <c r="D154" s="1"/>
      <c r="E154" s="23"/>
      <c r="F154" s="23"/>
      <c r="G154" s="23"/>
      <c r="H154" s="1"/>
      <c r="I154" s="1"/>
      <c r="J154" s="1"/>
    </row>
    <row r="155" spans="2:10" x14ac:dyDescent="0.2">
      <c r="B155" s="1"/>
      <c r="C155" s="1"/>
      <c r="D155" s="1"/>
      <c r="E155" s="23"/>
      <c r="F155" s="23"/>
      <c r="G155" s="23"/>
      <c r="H155" s="1"/>
      <c r="I155" s="1"/>
      <c r="J155" s="1"/>
    </row>
    <row r="156" spans="2:10" x14ac:dyDescent="0.2">
      <c r="B156" s="1"/>
      <c r="C156" s="1"/>
      <c r="D156" s="1"/>
      <c r="E156" s="23"/>
      <c r="F156" s="23"/>
      <c r="G156" s="23"/>
      <c r="H156" s="1"/>
      <c r="I156" s="1"/>
      <c r="J156" s="1"/>
    </row>
    <row r="157" spans="2:10" x14ac:dyDescent="0.2">
      <c r="B157" s="1"/>
      <c r="C157" s="1"/>
      <c r="D157" s="1"/>
      <c r="E157" s="23"/>
      <c r="F157" s="23"/>
      <c r="G157" s="23"/>
      <c r="H157" s="1"/>
      <c r="I157" s="1"/>
      <c r="J157" s="1"/>
    </row>
    <row r="158" spans="2:10" x14ac:dyDescent="0.2">
      <c r="B158" s="1"/>
      <c r="C158" s="1"/>
      <c r="D158" s="1"/>
      <c r="E158" s="23"/>
      <c r="F158" s="23"/>
      <c r="G158" s="23"/>
      <c r="H158" s="1"/>
      <c r="I158" s="1"/>
      <c r="J158" s="1"/>
    </row>
    <row r="159" spans="2:10" x14ac:dyDescent="0.2">
      <c r="B159" s="1"/>
      <c r="C159" s="1"/>
      <c r="D159" s="1"/>
      <c r="E159" s="23"/>
      <c r="F159" s="23"/>
      <c r="G159" s="23"/>
      <c r="H159" s="1"/>
      <c r="I159" s="1"/>
      <c r="J159" s="1"/>
    </row>
    <row r="160" spans="2:10" x14ac:dyDescent="0.2">
      <c r="B160" s="1"/>
      <c r="C160" s="1"/>
      <c r="D160" s="1"/>
      <c r="E160" s="23"/>
      <c r="F160" s="23"/>
      <c r="G160" s="23"/>
      <c r="H160" s="1"/>
      <c r="I160" s="1"/>
      <c r="J160" s="1"/>
    </row>
    <row r="161" spans="2:10" x14ac:dyDescent="0.2">
      <c r="B161" s="1"/>
      <c r="C161" s="1"/>
      <c r="D161" s="1"/>
      <c r="E161" s="23"/>
      <c r="F161" s="23"/>
      <c r="G161" s="23"/>
      <c r="H161" s="1"/>
      <c r="I161" s="1"/>
      <c r="J161" s="1"/>
    </row>
    <row r="162" spans="2:10" x14ac:dyDescent="0.2">
      <c r="B162" s="1"/>
      <c r="C162" s="1"/>
      <c r="D162" s="1"/>
      <c r="E162" s="23"/>
      <c r="F162" s="23"/>
      <c r="G162" s="23"/>
      <c r="H162" s="1"/>
      <c r="I162" s="1"/>
      <c r="J162" s="1"/>
    </row>
    <row r="163" spans="2:10" x14ac:dyDescent="0.2">
      <c r="B163" s="1"/>
      <c r="C163" s="1"/>
      <c r="D163" s="1"/>
      <c r="E163" s="23"/>
      <c r="F163" s="23"/>
      <c r="G163" s="23"/>
      <c r="H163" s="1"/>
      <c r="I163" s="1"/>
      <c r="J163" s="1"/>
    </row>
    <row r="164" spans="2:10" x14ac:dyDescent="0.2">
      <c r="B164" s="1"/>
      <c r="C164" s="1"/>
      <c r="D164" s="1"/>
      <c r="E164" s="23"/>
      <c r="F164" s="23"/>
      <c r="G164" s="23"/>
      <c r="H164" s="1"/>
      <c r="I164" s="1"/>
      <c r="J164" s="1"/>
    </row>
    <row r="165" spans="2:10" x14ac:dyDescent="0.2">
      <c r="B165" s="1"/>
      <c r="C165" s="1"/>
      <c r="D165" s="1"/>
      <c r="E165" s="23"/>
      <c r="F165" s="23"/>
      <c r="G165" s="23"/>
      <c r="H165" s="1"/>
      <c r="I165" s="1"/>
      <c r="J165" s="1"/>
    </row>
    <row r="166" spans="2:10" x14ac:dyDescent="0.2">
      <c r="B166" s="1"/>
      <c r="C166" s="1"/>
      <c r="D166" s="1"/>
      <c r="E166" s="23"/>
      <c r="F166" s="23"/>
      <c r="G166" s="23"/>
      <c r="H166" s="1"/>
      <c r="I166" s="1"/>
      <c r="J166" s="1"/>
    </row>
    <row r="167" spans="2:10" x14ac:dyDescent="0.2">
      <c r="B167" s="1"/>
      <c r="C167" s="1"/>
      <c r="D167" s="1"/>
      <c r="E167" s="23"/>
      <c r="F167" s="23"/>
      <c r="G167" s="23"/>
      <c r="H167" s="1"/>
      <c r="I167" s="1"/>
      <c r="J167" s="1"/>
    </row>
    <row r="168" spans="2:10" x14ac:dyDescent="0.2">
      <c r="B168" s="1"/>
      <c r="C168" s="1"/>
      <c r="D168" s="1"/>
      <c r="E168" s="23"/>
      <c r="F168" s="23"/>
      <c r="G168" s="23"/>
      <c r="H168" s="1"/>
      <c r="I168" s="1"/>
      <c r="J168" s="1"/>
    </row>
    <row r="169" spans="2:10" x14ac:dyDescent="0.2">
      <c r="B169" s="1"/>
      <c r="C169" s="1"/>
      <c r="D169" s="1"/>
      <c r="E169" s="23"/>
      <c r="F169" s="23"/>
      <c r="G169" s="23"/>
      <c r="H169" s="1"/>
      <c r="I169" s="1"/>
      <c r="J169" s="1"/>
    </row>
    <row r="170" spans="2:10" x14ac:dyDescent="0.2">
      <c r="B170" s="1"/>
      <c r="C170" s="1"/>
      <c r="D170" s="1"/>
      <c r="E170" s="23"/>
      <c r="F170" s="23"/>
      <c r="G170" s="23"/>
      <c r="H170" s="1"/>
      <c r="I170" s="1"/>
      <c r="J170" s="1"/>
    </row>
    <row r="171" spans="2:10" x14ac:dyDescent="0.2">
      <c r="B171" s="1"/>
      <c r="C171" s="1"/>
      <c r="D171" s="1"/>
      <c r="E171" s="23"/>
      <c r="F171" s="23"/>
      <c r="G171" s="23"/>
      <c r="H171" s="1"/>
      <c r="I171" s="1"/>
      <c r="J171" s="1"/>
    </row>
  </sheetData>
  <mergeCells count="21">
    <mergeCell ref="AN6:AU6"/>
    <mergeCell ref="AN7:AU7"/>
    <mergeCell ref="AM59:AS59"/>
    <mergeCell ref="AM61:AT61"/>
    <mergeCell ref="AM63:AT63"/>
    <mergeCell ref="AM65:AT65"/>
    <mergeCell ref="AM67:AT67"/>
    <mergeCell ref="V59:AB59"/>
    <mergeCell ref="V61:AC61"/>
    <mergeCell ref="V63:AC63"/>
    <mergeCell ref="V65:AC65"/>
    <mergeCell ref="V67:AC67"/>
    <mergeCell ref="E61:L61"/>
    <mergeCell ref="E63:L63"/>
    <mergeCell ref="E65:L65"/>
    <mergeCell ref="E67:L67"/>
    <mergeCell ref="E59:K59"/>
    <mergeCell ref="A5:Q5"/>
    <mergeCell ref="A6:Q6"/>
    <mergeCell ref="R7:AI7"/>
    <mergeCell ref="T6:AI6"/>
  </mergeCells>
  <pageMargins left="0.11811023622047245" right="0.11811023622047245" top="0.15748031496062992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C39" sqref="C39:J39"/>
    </sheetView>
  </sheetViews>
  <sheetFormatPr defaultRowHeight="18.75" x14ac:dyDescent="0.3"/>
  <cols>
    <col min="1" max="1" width="22" style="60" customWidth="1"/>
    <col min="2" max="7" width="14.42578125" style="60" customWidth="1"/>
    <col min="8" max="8" width="16.85546875" style="60" customWidth="1"/>
    <col min="9" max="9" width="17" style="60" customWidth="1"/>
    <col min="10" max="10" width="19.5703125" style="60" customWidth="1"/>
    <col min="11" max="11" width="17.85546875" style="60" bestFit="1" customWidth="1"/>
    <col min="12" max="12" width="17.7109375" style="60" customWidth="1"/>
    <col min="13" max="13" width="18" style="60" bestFit="1" customWidth="1"/>
    <col min="14" max="15" width="17.85546875" style="60" bestFit="1" customWidth="1"/>
    <col min="16" max="239" width="9.140625" style="60"/>
    <col min="240" max="240" width="20.5703125" style="60" customWidth="1"/>
    <col min="241" max="241" width="14.42578125" style="60" customWidth="1"/>
    <col min="242" max="242" width="14.140625" style="60" customWidth="1"/>
    <col min="243" max="243" width="12.5703125" style="60" customWidth="1"/>
    <col min="244" max="245" width="15.85546875" style="60" customWidth="1"/>
    <col min="246" max="246" width="16.42578125" style="60" customWidth="1"/>
    <col min="247" max="247" width="18" style="60" customWidth="1"/>
    <col min="248" max="248" width="14" style="60" customWidth="1"/>
    <col min="249" max="252" width="15.140625" style="60" customWidth="1"/>
    <col min="253" max="253" width="14.7109375" style="60" customWidth="1"/>
    <col min="254" max="256" width="15.85546875" style="60" customWidth="1"/>
    <col min="257" max="257" width="16" style="60" customWidth="1"/>
    <col min="258" max="258" width="10" style="60" customWidth="1"/>
    <col min="259" max="259" width="16" style="60" customWidth="1"/>
    <col min="260" max="260" width="14.7109375" style="60" customWidth="1"/>
    <col min="261" max="261" width="13.28515625" style="60" customWidth="1"/>
    <col min="262" max="262" width="17.85546875" style="60" bestFit="1" customWidth="1"/>
    <col min="263" max="263" width="15.140625" style="60" customWidth="1"/>
    <col min="264" max="264" width="18.140625" style="60" customWidth="1"/>
    <col min="265" max="265" width="17.140625" style="60" customWidth="1"/>
    <col min="266" max="266" width="14.7109375" style="60" customWidth="1"/>
    <col min="267" max="267" width="16.42578125" style="60" bestFit="1" customWidth="1"/>
    <col min="268" max="495" width="9.140625" style="60"/>
    <col min="496" max="496" width="20.5703125" style="60" customWidth="1"/>
    <col min="497" max="497" width="14.42578125" style="60" customWidth="1"/>
    <col min="498" max="498" width="14.140625" style="60" customWidth="1"/>
    <col min="499" max="499" width="12.5703125" style="60" customWidth="1"/>
    <col min="500" max="501" width="15.85546875" style="60" customWidth="1"/>
    <col min="502" max="502" width="16.42578125" style="60" customWidth="1"/>
    <col min="503" max="503" width="18" style="60" customWidth="1"/>
    <col min="504" max="504" width="14" style="60" customWidth="1"/>
    <col min="505" max="508" width="15.140625" style="60" customWidth="1"/>
    <col min="509" max="509" width="14.7109375" style="60" customWidth="1"/>
    <col min="510" max="512" width="15.85546875" style="60" customWidth="1"/>
    <col min="513" max="513" width="16" style="60" customWidth="1"/>
    <col min="514" max="514" width="10" style="60" customWidth="1"/>
    <col min="515" max="515" width="16" style="60" customWidth="1"/>
    <col min="516" max="516" width="14.7109375" style="60" customWidth="1"/>
    <col min="517" max="517" width="13.28515625" style="60" customWidth="1"/>
    <col min="518" max="518" width="17.85546875" style="60" bestFit="1" customWidth="1"/>
    <col min="519" max="519" width="15.140625" style="60" customWidth="1"/>
    <col min="520" max="520" width="18.140625" style="60" customWidth="1"/>
    <col min="521" max="521" width="17.140625" style="60" customWidth="1"/>
    <col min="522" max="522" width="14.7109375" style="60" customWidth="1"/>
    <col min="523" max="523" width="16.42578125" style="60" bestFit="1" customWidth="1"/>
    <col min="524" max="751" width="9.140625" style="60"/>
    <col min="752" max="752" width="20.5703125" style="60" customWidth="1"/>
    <col min="753" max="753" width="14.42578125" style="60" customWidth="1"/>
    <col min="754" max="754" width="14.140625" style="60" customWidth="1"/>
    <col min="755" max="755" width="12.5703125" style="60" customWidth="1"/>
    <col min="756" max="757" width="15.85546875" style="60" customWidth="1"/>
    <col min="758" max="758" width="16.42578125" style="60" customWidth="1"/>
    <col min="759" max="759" width="18" style="60" customWidth="1"/>
    <col min="760" max="760" width="14" style="60" customWidth="1"/>
    <col min="761" max="764" width="15.140625" style="60" customWidth="1"/>
    <col min="765" max="765" width="14.7109375" style="60" customWidth="1"/>
    <col min="766" max="768" width="15.85546875" style="60" customWidth="1"/>
    <col min="769" max="769" width="16" style="60" customWidth="1"/>
    <col min="770" max="770" width="10" style="60" customWidth="1"/>
    <col min="771" max="771" width="16" style="60" customWidth="1"/>
    <col min="772" max="772" width="14.7109375" style="60" customWidth="1"/>
    <col min="773" max="773" width="13.28515625" style="60" customWidth="1"/>
    <col min="774" max="774" width="17.85546875" style="60" bestFit="1" customWidth="1"/>
    <col min="775" max="775" width="15.140625" style="60" customWidth="1"/>
    <col min="776" max="776" width="18.140625" style="60" customWidth="1"/>
    <col min="777" max="777" width="17.140625" style="60" customWidth="1"/>
    <col min="778" max="778" width="14.7109375" style="60" customWidth="1"/>
    <col min="779" max="779" width="16.42578125" style="60" bestFit="1" customWidth="1"/>
    <col min="780" max="1007" width="9.140625" style="60"/>
    <col min="1008" max="1008" width="20.5703125" style="60" customWidth="1"/>
    <col min="1009" max="1009" width="14.42578125" style="60" customWidth="1"/>
    <col min="1010" max="1010" width="14.140625" style="60" customWidth="1"/>
    <col min="1011" max="1011" width="12.5703125" style="60" customWidth="1"/>
    <col min="1012" max="1013" width="15.85546875" style="60" customWidth="1"/>
    <col min="1014" max="1014" width="16.42578125" style="60" customWidth="1"/>
    <col min="1015" max="1015" width="18" style="60" customWidth="1"/>
    <col min="1016" max="1016" width="14" style="60" customWidth="1"/>
    <col min="1017" max="1020" width="15.140625" style="60" customWidth="1"/>
    <col min="1021" max="1021" width="14.7109375" style="60" customWidth="1"/>
    <col min="1022" max="1024" width="15.85546875" style="60" customWidth="1"/>
    <col min="1025" max="1025" width="16" style="60" customWidth="1"/>
    <col min="1026" max="1026" width="10" style="60" customWidth="1"/>
    <col min="1027" max="1027" width="16" style="60" customWidth="1"/>
    <col min="1028" max="1028" width="14.7109375" style="60" customWidth="1"/>
    <col min="1029" max="1029" width="13.28515625" style="60" customWidth="1"/>
    <col min="1030" max="1030" width="17.85546875" style="60" bestFit="1" customWidth="1"/>
    <col min="1031" max="1031" width="15.140625" style="60" customWidth="1"/>
    <col min="1032" max="1032" width="18.140625" style="60" customWidth="1"/>
    <col min="1033" max="1033" width="17.140625" style="60" customWidth="1"/>
    <col min="1034" max="1034" width="14.7109375" style="60" customWidth="1"/>
    <col min="1035" max="1035" width="16.42578125" style="60" bestFit="1" customWidth="1"/>
    <col min="1036" max="1263" width="9.140625" style="60"/>
    <col min="1264" max="1264" width="20.5703125" style="60" customWidth="1"/>
    <col min="1265" max="1265" width="14.42578125" style="60" customWidth="1"/>
    <col min="1266" max="1266" width="14.140625" style="60" customWidth="1"/>
    <col min="1267" max="1267" width="12.5703125" style="60" customWidth="1"/>
    <col min="1268" max="1269" width="15.85546875" style="60" customWidth="1"/>
    <col min="1270" max="1270" width="16.42578125" style="60" customWidth="1"/>
    <col min="1271" max="1271" width="18" style="60" customWidth="1"/>
    <col min="1272" max="1272" width="14" style="60" customWidth="1"/>
    <col min="1273" max="1276" width="15.140625" style="60" customWidth="1"/>
    <col min="1277" max="1277" width="14.7109375" style="60" customWidth="1"/>
    <col min="1278" max="1280" width="15.85546875" style="60" customWidth="1"/>
    <col min="1281" max="1281" width="16" style="60" customWidth="1"/>
    <col min="1282" max="1282" width="10" style="60" customWidth="1"/>
    <col min="1283" max="1283" width="16" style="60" customWidth="1"/>
    <col min="1284" max="1284" width="14.7109375" style="60" customWidth="1"/>
    <col min="1285" max="1285" width="13.28515625" style="60" customWidth="1"/>
    <col min="1286" max="1286" width="17.85546875" style="60" bestFit="1" customWidth="1"/>
    <col min="1287" max="1287" width="15.140625" style="60" customWidth="1"/>
    <col min="1288" max="1288" width="18.140625" style="60" customWidth="1"/>
    <col min="1289" max="1289" width="17.140625" style="60" customWidth="1"/>
    <col min="1290" max="1290" width="14.7109375" style="60" customWidth="1"/>
    <col min="1291" max="1291" width="16.42578125" style="60" bestFit="1" customWidth="1"/>
    <col min="1292" max="1519" width="9.140625" style="60"/>
    <col min="1520" max="1520" width="20.5703125" style="60" customWidth="1"/>
    <col min="1521" max="1521" width="14.42578125" style="60" customWidth="1"/>
    <col min="1522" max="1522" width="14.140625" style="60" customWidth="1"/>
    <col min="1523" max="1523" width="12.5703125" style="60" customWidth="1"/>
    <col min="1524" max="1525" width="15.85546875" style="60" customWidth="1"/>
    <col min="1526" max="1526" width="16.42578125" style="60" customWidth="1"/>
    <col min="1527" max="1527" width="18" style="60" customWidth="1"/>
    <col min="1528" max="1528" width="14" style="60" customWidth="1"/>
    <col min="1529" max="1532" width="15.140625" style="60" customWidth="1"/>
    <col min="1533" max="1533" width="14.7109375" style="60" customWidth="1"/>
    <col min="1534" max="1536" width="15.85546875" style="60" customWidth="1"/>
    <col min="1537" max="1537" width="16" style="60" customWidth="1"/>
    <col min="1538" max="1538" width="10" style="60" customWidth="1"/>
    <col min="1539" max="1539" width="16" style="60" customWidth="1"/>
    <col min="1540" max="1540" width="14.7109375" style="60" customWidth="1"/>
    <col min="1541" max="1541" width="13.28515625" style="60" customWidth="1"/>
    <col min="1542" max="1542" width="17.85546875" style="60" bestFit="1" customWidth="1"/>
    <col min="1543" max="1543" width="15.140625" style="60" customWidth="1"/>
    <col min="1544" max="1544" width="18.140625" style="60" customWidth="1"/>
    <col min="1545" max="1545" width="17.140625" style="60" customWidth="1"/>
    <col min="1546" max="1546" width="14.7109375" style="60" customWidth="1"/>
    <col min="1547" max="1547" width="16.42578125" style="60" bestFit="1" customWidth="1"/>
    <col min="1548" max="1775" width="9.140625" style="60"/>
    <col min="1776" max="1776" width="20.5703125" style="60" customWidth="1"/>
    <col min="1777" max="1777" width="14.42578125" style="60" customWidth="1"/>
    <col min="1778" max="1778" width="14.140625" style="60" customWidth="1"/>
    <col min="1779" max="1779" width="12.5703125" style="60" customWidth="1"/>
    <col min="1780" max="1781" width="15.85546875" style="60" customWidth="1"/>
    <col min="1782" max="1782" width="16.42578125" style="60" customWidth="1"/>
    <col min="1783" max="1783" width="18" style="60" customWidth="1"/>
    <col min="1784" max="1784" width="14" style="60" customWidth="1"/>
    <col min="1785" max="1788" width="15.140625" style="60" customWidth="1"/>
    <col min="1789" max="1789" width="14.7109375" style="60" customWidth="1"/>
    <col min="1790" max="1792" width="15.85546875" style="60" customWidth="1"/>
    <col min="1793" max="1793" width="16" style="60" customWidth="1"/>
    <col min="1794" max="1794" width="10" style="60" customWidth="1"/>
    <col min="1795" max="1795" width="16" style="60" customWidth="1"/>
    <col min="1796" max="1796" width="14.7109375" style="60" customWidth="1"/>
    <col min="1797" max="1797" width="13.28515625" style="60" customWidth="1"/>
    <col min="1798" max="1798" width="17.85546875" style="60" bestFit="1" customWidth="1"/>
    <col min="1799" max="1799" width="15.140625" style="60" customWidth="1"/>
    <col min="1800" max="1800" width="18.140625" style="60" customWidth="1"/>
    <col min="1801" max="1801" width="17.140625" style="60" customWidth="1"/>
    <col min="1802" max="1802" width="14.7109375" style="60" customWidth="1"/>
    <col min="1803" max="1803" width="16.42578125" style="60" bestFit="1" customWidth="1"/>
    <col min="1804" max="2031" width="9.140625" style="60"/>
    <col min="2032" max="2032" width="20.5703125" style="60" customWidth="1"/>
    <col min="2033" max="2033" width="14.42578125" style="60" customWidth="1"/>
    <col min="2034" max="2034" width="14.140625" style="60" customWidth="1"/>
    <col min="2035" max="2035" width="12.5703125" style="60" customWidth="1"/>
    <col min="2036" max="2037" width="15.85546875" style="60" customWidth="1"/>
    <col min="2038" max="2038" width="16.42578125" style="60" customWidth="1"/>
    <col min="2039" max="2039" width="18" style="60" customWidth="1"/>
    <col min="2040" max="2040" width="14" style="60" customWidth="1"/>
    <col min="2041" max="2044" width="15.140625" style="60" customWidth="1"/>
    <col min="2045" max="2045" width="14.7109375" style="60" customWidth="1"/>
    <col min="2046" max="2048" width="15.85546875" style="60" customWidth="1"/>
    <col min="2049" max="2049" width="16" style="60" customWidth="1"/>
    <col min="2050" max="2050" width="10" style="60" customWidth="1"/>
    <col min="2051" max="2051" width="16" style="60" customWidth="1"/>
    <col min="2052" max="2052" width="14.7109375" style="60" customWidth="1"/>
    <col min="2053" max="2053" width="13.28515625" style="60" customWidth="1"/>
    <col min="2054" max="2054" width="17.85546875" style="60" bestFit="1" customWidth="1"/>
    <col min="2055" max="2055" width="15.140625" style="60" customWidth="1"/>
    <col min="2056" max="2056" width="18.140625" style="60" customWidth="1"/>
    <col min="2057" max="2057" width="17.140625" style="60" customWidth="1"/>
    <col min="2058" max="2058" width="14.7109375" style="60" customWidth="1"/>
    <col min="2059" max="2059" width="16.42578125" style="60" bestFit="1" customWidth="1"/>
    <col min="2060" max="2287" width="9.140625" style="60"/>
    <col min="2288" max="2288" width="20.5703125" style="60" customWidth="1"/>
    <col min="2289" max="2289" width="14.42578125" style="60" customWidth="1"/>
    <col min="2290" max="2290" width="14.140625" style="60" customWidth="1"/>
    <col min="2291" max="2291" width="12.5703125" style="60" customWidth="1"/>
    <col min="2292" max="2293" width="15.85546875" style="60" customWidth="1"/>
    <col min="2294" max="2294" width="16.42578125" style="60" customWidth="1"/>
    <col min="2295" max="2295" width="18" style="60" customWidth="1"/>
    <col min="2296" max="2296" width="14" style="60" customWidth="1"/>
    <col min="2297" max="2300" width="15.140625" style="60" customWidth="1"/>
    <col min="2301" max="2301" width="14.7109375" style="60" customWidth="1"/>
    <col min="2302" max="2304" width="15.85546875" style="60" customWidth="1"/>
    <col min="2305" max="2305" width="16" style="60" customWidth="1"/>
    <col min="2306" max="2306" width="10" style="60" customWidth="1"/>
    <col min="2307" max="2307" width="16" style="60" customWidth="1"/>
    <col min="2308" max="2308" width="14.7109375" style="60" customWidth="1"/>
    <col min="2309" max="2309" width="13.28515625" style="60" customWidth="1"/>
    <col min="2310" max="2310" width="17.85546875" style="60" bestFit="1" customWidth="1"/>
    <col min="2311" max="2311" width="15.140625" style="60" customWidth="1"/>
    <col min="2312" max="2312" width="18.140625" style="60" customWidth="1"/>
    <col min="2313" max="2313" width="17.140625" style="60" customWidth="1"/>
    <col min="2314" max="2314" width="14.7109375" style="60" customWidth="1"/>
    <col min="2315" max="2315" width="16.42578125" style="60" bestFit="1" customWidth="1"/>
    <col min="2316" max="2543" width="9.140625" style="60"/>
    <col min="2544" max="2544" width="20.5703125" style="60" customWidth="1"/>
    <col min="2545" max="2545" width="14.42578125" style="60" customWidth="1"/>
    <col min="2546" max="2546" width="14.140625" style="60" customWidth="1"/>
    <col min="2547" max="2547" width="12.5703125" style="60" customWidth="1"/>
    <col min="2548" max="2549" width="15.85546875" style="60" customWidth="1"/>
    <col min="2550" max="2550" width="16.42578125" style="60" customWidth="1"/>
    <col min="2551" max="2551" width="18" style="60" customWidth="1"/>
    <col min="2552" max="2552" width="14" style="60" customWidth="1"/>
    <col min="2553" max="2556" width="15.140625" style="60" customWidth="1"/>
    <col min="2557" max="2557" width="14.7109375" style="60" customWidth="1"/>
    <col min="2558" max="2560" width="15.85546875" style="60" customWidth="1"/>
    <col min="2561" max="2561" width="16" style="60" customWidth="1"/>
    <col min="2562" max="2562" width="10" style="60" customWidth="1"/>
    <col min="2563" max="2563" width="16" style="60" customWidth="1"/>
    <col min="2564" max="2564" width="14.7109375" style="60" customWidth="1"/>
    <col min="2565" max="2565" width="13.28515625" style="60" customWidth="1"/>
    <col min="2566" max="2566" width="17.85546875" style="60" bestFit="1" customWidth="1"/>
    <col min="2567" max="2567" width="15.140625" style="60" customWidth="1"/>
    <col min="2568" max="2568" width="18.140625" style="60" customWidth="1"/>
    <col min="2569" max="2569" width="17.140625" style="60" customWidth="1"/>
    <col min="2570" max="2570" width="14.7109375" style="60" customWidth="1"/>
    <col min="2571" max="2571" width="16.42578125" style="60" bestFit="1" customWidth="1"/>
    <col min="2572" max="2799" width="9.140625" style="60"/>
    <col min="2800" max="2800" width="20.5703125" style="60" customWidth="1"/>
    <col min="2801" max="2801" width="14.42578125" style="60" customWidth="1"/>
    <col min="2802" max="2802" width="14.140625" style="60" customWidth="1"/>
    <col min="2803" max="2803" width="12.5703125" style="60" customWidth="1"/>
    <col min="2804" max="2805" width="15.85546875" style="60" customWidth="1"/>
    <col min="2806" max="2806" width="16.42578125" style="60" customWidth="1"/>
    <col min="2807" max="2807" width="18" style="60" customWidth="1"/>
    <col min="2808" max="2808" width="14" style="60" customWidth="1"/>
    <col min="2809" max="2812" width="15.140625" style="60" customWidth="1"/>
    <col min="2813" max="2813" width="14.7109375" style="60" customWidth="1"/>
    <col min="2814" max="2816" width="15.85546875" style="60" customWidth="1"/>
    <col min="2817" max="2817" width="16" style="60" customWidth="1"/>
    <col min="2818" max="2818" width="10" style="60" customWidth="1"/>
    <col min="2819" max="2819" width="16" style="60" customWidth="1"/>
    <col min="2820" max="2820" width="14.7109375" style="60" customWidth="1"/>
    <col min="2821" max="2821" width="13.28515625" style="60" customWidth="1"/>
    <col min="2822" max="2822" width="17.85546875" style="60" bestFit="1" customWidth="1"/>
    <col min="2823" max="2823" width="15.140625" style="60" customWidth="1"/>
    <col min="2824" max="2824" width="18.140625" style="60" customWidth="1"/>
    <col min="2825" max="2825" width="17.140625" style="60" customWidth="1"/>
    <col min="2826" max="2826" width="14.7109375" style="60" customWidth="1"/>
    <col min="2827" max="2827" width="16.42578125" style="60" bestFit="1" customWidth="1"/>
    <col min="2828" max="3055" width="9.140625" style="60"/>
    <col min="3056" max="3056" width="20.5703125" style="60" customWidth="1"/>
    <col min="3057" max="3057" width="14.42578125" style="60" customWidth="1"/>
    <col min="3058" max="3058" width="14.140625" style="60" customWidth="1"/>
    <col min="3059" max="3059" width="12.5703125" style="60" customWidth="1"/>
    <col min="3060" max="3061" width="15.85546875" style="60" customWidth="1"/>
    <col min="3062" max="3062" width="16.42578125" style="60" customWidth="1"/>
    <col min="3063" max="3063" width="18" style="60" customWidth="1"/>
    <col min="3064" max="3064" width="14" style="60" customWidth="1"/>
    <col min="3065" max="3068" width="15.140625" style="60" customWidth="1"/>
    <col min="3069" max="3069" width="14.7109375" style="60" customWidth="1"/>
    <col min="3070" max="3072" width="15.85546875" style="60" customWidth="1"/>
    <col min="3073" max="3073" width="16" style="60" customWidth="1"/>
    <col min="3074" max="3074" width="10" style="60" customWidth="1"/>
    <col min="3075" max="3075" width="16" style="60" customWidth="1"/>
    <col min="3076" max="3076" width="14.7109375" style="60" customWidth="1"/>
    <col min="3077" max="3077" width="13.28515625" style="60" customWidth="1"/>
    <col min="3078" max="3078" width="17.85546875" style="60" bestFit="1" customWidth="1"/>
    <col min="3079" max="3079" width="15.140625" style="60" customWidth="1"/>
    <col min="3080" max="3080" width="18.140625" style="60" customWidth="1"/>
    <col min="3081" max="3081" width="17.140625" style="60" customWidth="1"/>
    <col min="3082" max="3082" width="14.7109375" style="60" customWidth="1"/>
    <col min="3083" max="3083" width="16.42578125" style="60" bestFit="1" customWidth="1"/>
    <col min="3084" max="3311" width="9.140625" style="60"/>
    <col min="3312" max="3312" width="20.5703125" style="60" customWidth="1"/>
    <col min="3313" max="3313" width="14.42578125" style="60" customWidth="1"/>
    <col min="3314" max="3314" width="14.140625" style="60" customWidth="1"/>
    <col min="3315" max="3315" width="12.5703125" style="60" customWidth="1"/>
    <col min="3316" max="3317" width="15.85546875" style="60" customWidth="1"/>
    <col min="3318" max="3318" width="16.42578125" style="60" customWidth="1"/>
    <col min="3319" max="3319" width="18" style="60" customWidth="1"/>
    <col min="3320" max="3320" width="14" style="60" customWidth="1"/>
    <col min="3321" max="3324" width="15.140625" style="60" customWidth="1"/>
    <col min="3325" max="3325" width="14.7109375" style="60" customWidth="1"/>
    <col min="3326" max="3328" width="15.85546875" style="60" customWidth="1"/>
    <col min="3329" max="3329" width="16" style="60" customWidth="1"/>
    <col min="3330" max="3330" width="10" style="60" customWidth="1"/>
    <col min="3331" max="3331" width="16" style="60" customWidth="1"/>
    <col min="3332" max="3332" width="14.7109375" style="60" customWidth="1"/>
    <col min="3333" max="3333" width="13.28515625" style="60" customWidth="1"/>
    <col min="3334" max="3334" width="17.85546875" style="60" bestFit="1" customWidth="1"/>
    <col min="3335" max="3335" width="15.140625" style="60" customWidth="1"/>
    <col min="3336" max="3336" width="18.140625" style="60" customWidth="1"/>
    <col min="3337" max="3337" width="17.140625" style="60" customWidth="1"/>
    <col min="3338" max="3338" width="14.7109375" style="60" customWidth="1"/>
    <col min="3339" max="3339" width="16.42578125" style="60" bestFit="1" customWidth="1"/>
    <col min="3340" max="3567" width="9.140625" style="60"/>
    <col min="3568" max="3568" width="20.5703125" style="60" customWidth="1"/>
    <col min="3569" max="3569" width="14.42578125" style="60" customWidth="1"/>
    <col min="3570" max="3570" width="14.140625" style="60" customWidth="1"/>
    <col min="3571" max="3571" width="12.5703125" style="60" customWidth="1"/>
    <col min="3572" max="3573" width="15.85546875" style="60" customWidth="1"/>
    <col min="3574" max="3574" width="16.42578125" style="60" customWidth="1"/>
    <col min="3575" max="3575" width="18" style="60" customWidth="1"/>
    <col min="3576" max="3576" width="14" style="60" customWidth="1"/>
    <col min="3577" max="3580" width="15.140625" style="60" customWidth="1"/>
    <col min="3581" max="3581" width="14.7109375" style="60" customWidth="1"/>
    <col min="3582" max="3584" width="15.85546875" style="60" customWidth="1"/>
    <col min="3585" max="3585" width="16" style="60" customWidth="1"/>
    <col min="3586" max="3586" width="10" style="60" customWidth="1"/>
    <col min="3587" max="3587" width="16" style="60" customWidth="1"/>
    <col min="3588" max="3588" width="14.7109375" style="60" customWidth="1"/>
    <col min="3589" max="3589" width="13.28515625" style="60" customWidth="1"/>
    <col min="3590" max="3590" width="17.85546875" style="60" bestFit="1" customWidth="1"/>
    <col min="3591" max="3591" width="15.140625" style="60" customWidth="1"/>
    <col min="3592" max="3592" width="18.140625" style="60" customWidth="1"/>
    <col min="3593" max="3593" width="17.140625" style="60" customWidth="1"/>
    <col min="3594" max="3594" width="14.7109375" style="60" customWidth="1"/>
    <col min="3595" max="3595" width="16.42578125" style="60" bestFit="1" customWidth="1"/>
    <col min="3596" max="3823" width="9.140625" style="60"/>
    <col min="3824" max="3824" width="20.5703125" style="60" customWidth="1"/>
    <col min="3825" max="3825" width="14.42578125" style="60" customWidth="1"/>
    <col min="3826" max="3826" width="14.140625" style="60" customWidth="1"/>
    <col min="3827" max="3827" width="12.5703125" style="60" customWidth="1"/>
    <col min="3828" max="3829" width="15.85546875" style="60" customWidth="1"/>
    <col min="3830" max="3830" width="16.42578125" style="60" customWidth="1"/>
    <col min="3831" max="3831" width="18" style="60" customWidth="1"/>
    <col min="3832" max="3832" width="14" style="60" customWidth="1"/>
    <col min="3833" max="3836" width="15.140625" style="60" customWidth="1"/>
    <col min="3837" max="3837" width="14.7109375" style="60" customWidth="1"/>
    <col min="3838" max="3840" width="15.85546875" style="60" customWidth="1"/>
    <col min="3841" max="3841" width="16" style="60" customWidth="1"/>
    <col min="3842" max="3842" width="10" style="60" customWidth="1"/>
    <col min="3843" max="3843" width="16" style="60" customWidth="1"/>
    <col min="3844" max="3844" width="14.7109375" style="60" customWidth="1"/>
    <col min="3845" max="3845" width="13.28515625" style="60" customWidth="1"/>
    <col min="3846" max="3846" width="17.85546875" style="60" bestFit="1" customWidth="1"/>
    <col min="3847" max="3847" width="15.140625" style="60" customWidth="1"/>
    <col min="3848" max="3848" width="18.140625" style="60" customWidth="1"/>
    <col min="3849" max="3849" width="17.140625" style="60" customWidth="1"/>
    <col min="3850" max="3850" width="14.7109375" style="60" customWidth="1"/>
    <col min="3851" max="3851" width="16.42578125" style="60" bestFit="1" customWidth="1"/>
    <col min="3852" max="4079" width="9.140625" style="60"/>
    <col min="4080" max="4080" width="20.5703125" style="60" customWidth="1"/>
    <col min="4081" max="4081" width="14.42578125" style="60" customWidth="1"/>
    <col min="4082" max="4082" width="14.140625" style="60" customWidth="1"/>
    <col min="4083" max="4083" width="12.5703125" style="60" customWidth="1"/>
    <col min="4084" max="4085" width="15.85546875" style="60" customWidth="1"/>
    <col min="4086" max="4086" width="16.42578125" style="60" customWidth="1"/>
    <col min="4087" max="4087" width="18" style="60" customWidth="1"/>
    <col min="4088" max="4088" width="14" style="60" customWidth="1"/>
    <col min="4089" max="4092" width="15.140625" style="60" customWidth="1"/>
    <col min="4093" max="4093" width="14.7109375" style="60" customWidth="1"/>
    <col min="4094" max="4096" width="15.85546875" style="60" customWidth="1"/>
    <col min="4097" max="4097" width="16" style="60" customWidth="1"/>
    <col min="4098" max="4098" width="10" style="60" customWidth="1"/>
    <col min="4099" max="4099" width="16" style="60" customWidth="1"/>
    <col min="4100" max="4100" width="14.7109375" style="60" customWidth="1"/>
    <col min="4101" max="4101" width="13.28515625" style="60" customWidth="1"/>
    <col min="4102" max="4102" width="17.85546875" style="60" bestFit="1" customWidth="1"/>
    <col min="4103" max="4103" width="15.140625" style="60" customWidth="1"/>
    <col min="4104" max="4104" width="18.140625" style="60" customWidth="1"/>
    <col min="4105" max="4105" width="17.140625" style="60" customWidth="1"/>
    <col min="4106" max="4106" width="14.7109375" style="60" customWidth="1"/>
    <col min="4107" max="4107" width="16.42578125" style="60" bestFit="1" customWidth="1"/>
    <col min="4108" max="4335" width="9.140625" style="60"/>
    <col min="4336" max="4336" width="20.5703125" style="60" customWidth="1"/>
    <col min="4337" max="4337" width="14.42578125" style="60" customWidth="1"/>
    <col min="4338" max="4338" width="14.140625" style="60" customWidth="1"/>
    <col min="4339" max="4339" width="12.5703125" style="60" customWidth="1"/>
    <col min="4340" max="4341" width="15.85546875" style="60" customWidth="1"/>
    <col min="4342" max="4342" width="16.42578125" style="60" customWidth="1"/>
    <col min="4343" max="4343" width="18" style="60" customWidth="1"/>
    <col min="4344" max="4344" width="14" style="60" customWidth="1"/>
    <col min="4345" max="4348" width="15.140625" style="60" customWidth="1"/>
    <col min="4349" max="4349" width="14.7109375" style="60" customWidth="1"/>
    <col min="4350" max="4352" width="15.85546875" style="60" customWidth="1"/>
    <col min="4353" max="4353" width="16" style="60" customWidth="1"/>
    <col min="4354" max="4354" width="10" style="60" customWidth="1"/>
    <col min="4355" max="4355" width="16" style="60" customWidth="1"/>
    <col min="4356" max="4356" width="14.7109375" style="60" customWidth="1"/>
    <col min="4357" max="4357" width="13.28515625" style="60" customWidth="1"/>
    <col min="4358" max="4358" width="17.85546875" style="60" bestFit="1" customWidth="1"/>
    <col min="4359" max="4359" width="15.140625" style="60" customWidth="1"/>
    <col min="4360" max="4360" width="18.140625" style="60" customWidth="1"/>
    <col min="4361" max="4361" width="17.140625" style="60" customWidth="1"/>
    <col min="4362" max="4362" width="14.7109375" style="60" customWidth="1"/>
    <col min="4363" max="4363" width="16.42578125" style="60" bestFit="1" customWidth="1"/>
    <col min="4364" max="4591" width="9.140625" style="60"/>
    <col min="4592" max="4592" width="20.5703125" style="60" customWidth="1"/>
    <col min="4593" max="4593" width="14.42578125" style="60" customWidth="1"/>
    <col min="4594" max="4594" width="14.140625" style="60" customWidth="1"/>
    <col min="4595" max="4595" width="12.5703125" style="60" customWidth="1"/>
    <col min="4596" max="4597" width="15.85546875" style="60" customWidth="1"/>
    <col min="4598" max="4598" width="16.42578125" style="60" customWidth="1"/>
    <col min="4599" max="4599" width="18" style="60" customWidth="1"/>
    <col min="4600" max="4600" width="14" style="60" customWidth="1"/>
    <col min="4601" max="4604" width="15.140625" style="60" customWidth="1"/>
    <col min="4605" max="4605" width="14.7109375" style="60" customWidth="1"/>
    <col min="4606" max="4608" width="15.85546875" style="60" customWidth="1"/>
    <col min="4609" max="4609" width="16" style="60" customWidth="1"/>
    <col min="4610" max="4610" width="10" style="60" customWidth="1"/>
    <col min="4611" max="4611" width="16" style="60" customWidth="1"/>
    <col min="4612" max="4612" width="14.7109375" style="60" customWidth="1"/>
    <col min="4613" max="4613" width="13.28515625" style="60" customWidth="1"/>
    <col min="4614" max="4614" width="17.85546875" style="60" bestFit="1" customWidth="1"/>
    <col min="4615" max="4615" width="15.140625" style="60" customWidth="1"/>
    <col min="4616" max="4616" width="18.140625" style="60" customWidth="1"/>
    <col min="4617" max="4617" width="17.140625" style="60" customWidth="1"/>
    <col min="4618" max="4618" width="14.7109375" style="60" customWidth="1"/>
    <col min="4619" max="4619" width="16.42578125" style="60" bestFit="1" customWidth="1"/>
    <col min="4620" max="4847" width="9.140625" style="60"/>
    <col min="4848" max="4848" width="20.5703125" style="60" customWidth="1"/>
    <col min="4849" max="4849" width="14.42578125" style="60" customWidth="1"/>
    <col min="4850" max="4850" width="14.140625" style="60" customWidth="1"/>
    <col min="4851" max="4851" width="12.5703125" style="60" customWidth="1"/>
    <col min="4852" max="4853" width="15.85546875" style="60" customWidth="1"/>
    <col min="4854" max="4854" width="16.42578125" style="60" customWidth="1"/>
    <col min="4855" max="4855" width="18" style="60" customWidth="1"/>
    <col min="4856" max="4856" width="14" style="60" customWidth="1"/>
    <col min="4857" max="4860" width="15.140625" style="60" customWidth="1"/>
    <col min="4861" max="4861" width="14.7109375" style="60" customWidth="1"/>
    <col min="4862" max="4864" width="15.85546875" style="60" customWidth="1"/>
    <col min="4865" max="4865" width="16" style="60" customWidth="1"/>
    <col min="4866" max="4866" width="10" style="60" customWidth="1"/>
    <col min="4867" max="4867" width="16" style="60" customWidth="1"/>
    <col min="4868" max="4868" width="14.7109375" style="60" customWidth="1"/>
    <col min="4869" max="4869" width="13.28515625" style="60" customWidth="1"/>
    <col min="4870" max="4870" width="17.85546875" style="60" bestFit="1" customWidth="1"/>
    <col min="4871" max="4871" width="15.140625" style="60" customWidth="1"/>
    <col min="4872" max="4872" width="18.140625" style="60" customWidth="1"/>
    <col min="4873" max="4873" width="17.140625" style="60" customWidth="1"/>
    <col min="4874" max="4874" width="14.7109375" style="60" customWidth="1"/>
    <col min="4875" max="4875" width="16.42578125" style="60" bestFit="1" customWidth="1"/>
    <col min="4876" max="5103" width="9.140625" style="60"/>
    <col min="5104" max="5104" width="20.5703125" style="60" customWidth="1"/>
    <col min="5105" max="5105" width="14.42578125" style="60" customWidth="1"/>
    <col min="5106" max="5106" width="14.140625" style="60" customWidth="1"/>
    <col min="5107" max="5107" width="12.5703125" style="60" customWidth="1"/>
    <col min="5108" max="5109" width="15.85546875" style="60" customWidth="1"/>
    <col min="5110" max="5110" width="16.42578125" style="60" customWidth="1"/>
    <col min="5111" max="5111" width="18" style="60" customWidth="1"/>
    <col min="5112" max="5112" width="14" style="60" customWidth="1"/>
    <col min="5113" max="5116" width="15.140625" style="60" customWidth="1"/>
    <col min="5117" max="5117" width="14.7109375" style="60" customWidth="1"/>
    <col min="5118" max="5120" width="15.85546875" style="60" customWidth="1"/>
    <col min="5121" max="5121" width="16" style="60" customWidth="1"/>
    <col min="5122" max="5122" width="10" style="60" customWidth="1"/>
    <col min="5123" max="5123" width="16" style="60" customWidth="1"/>
    <col min="5124" max="5124" width="14.7109375" style="60" customWidth="1"/>
    <col min="5125" max="5125" width="13.28515625" style="60" customWidth="1"/>
    <col min="5126" max="5126" width="17.85546875" style="60" bestFit="1" customWidth="1"/>
    <col min="5127" max="5127" width="15.140625" style="60" customWidth="1"/>
    <col min="5128" max="5128" width="18.140625" style="60" customWidth="1"/>
    <col min="5129" max="5129" width="17.140625" style="60" customWidth="1"/>
    <col min="5130" max="5130" width="14.7109375" style="60" customWidth="1"/>
    <col min="5131" max="5131" width="16.42578125" style="60" bestFit="1" customWidth="1"/>
    <col min="5132" max="5359" width="9.140625" style="60"/>
    <col min="5360" max="5360" width="20.5703125" style="60" customWidth="1"/>
    <col min="5361" max="5361" width="14.42578125" style="60" customWidth="1"/>
    <col min="5362" max="5362" width="14.140625" style="60" customWidth="1"/>
    <col min="5363" max="5363" width="12.5703125" style="60" customWidth="1"/>
    <col min="5364" max="5365" width="15.85546875" style="60" customWidth="1"/>
    <col min="5366" max="5366" width="16.42578125" style="60" customWidth="1"/>
    <col min="5367" max="5367" width="18" style="60" customWidth="1"/>
    <col min="5368" max="5368" width="14" style="60" customWidth="1"/>
    <col min="5369" max="5372" width="15.140625" style="60" customWidth="1"/>
    <col min="5373" max="5373" width="14.7109375" style="60" customWidth="1"/>
    <col min="5374" max="5376" width="15.85546875" style="60" customWidth="1"/>
    <col min="5377" max="5377" width="16" style="60" customWidth="1"/>
    <col min="5378" max="5378" width="10" style="60" customWidth="1"/>
    <col min="5379" max="5379" width="16" style="60" customWidth="1"/>
    <col min="5380" max="5380" width="14.7109375" style="60" customWidth="1"/>
    <col min="5381" max="5381" width="13.28515625" style="60" customWidth="1"/>
    <col min="5382" max="5382" width="17.85546875" style="60" bestFit="1" customWidth="1"/>
    <col min="5383" max="5383" width="15.140625" style="60" customWidth="1"/>
    <col min="5384" max="5384" width="18.140625" style="60" customWidth="1"/>
    <col min="5385" max="5385" width="17.140625" style="60" customWidth="1"/>
    <col min="5386" max="5386" width="14.7109375" style="60" customWidth="1"/>
    <col min="5387" max="5387" width="16.42578125" style="60" bestFit="1" customWidth="1"/>
    <col min="5388" max="5615" width="9.140625" style="60"/>
    <col min="5616" max="5616" width="20.5703125" style="60" customWidth="1"/>
    <col min="5617" max="5617" width="14.42578125" style="60" customWidth="1"/>
    <col min="5618" max="5618" width="14.140625" style="60" customWidth="1"/>
    <col min="5619" max="5619" width="12.5703125" style="60" customWidth="1"/>
    <col min="5620" max="5621" width="15.85546875" style="60" customWidth="1"/>
    <col min="5622" max="5622" width="16.42578125" style="60" customWidth="1"/>
    <col min="5623" max="5623" width="18" style="60" customWidth="1"/>
    <col min="5624" max="5624" width="14" style="60" customWidth="1"/>
    <col min="5625" max="5628" width="15.140625" style="60" customWidth="1"/>
    <col min="5629" max="5629" width="14.7109375" style="60" customWidth="1"/>
    <col min="5630" max="5632" width="15.85546875" style="60" customWidth="1"/>
    <col min="5633" max="5633" width="16" style="60" customWidth="1"/>
    <col min="5634" max="5634" width="10" style="60" customWidth="1"/>
    <col min="5635" max="5635" width="16" style="60" customWidth="1"/>
    <col min="5636" max="5636" width="14.7109375" style="60" customWidth="1"/>
    <col min="5637" max="5637" width="13.28515625" style="60" customWidth="1"/>
    <col min="5638" max="5638" width="17.85546875" style="60" bestFit="1" customWidth="1"/>
    <col min="5639" max="5639" width="15.140625" style="60" customWidth="1"/>
    <col min="5640" max="5640" width="18.140625" style="60" customWidth="1"/>
    <col min="5641" max="5641" width="17.140625" style="60" customWidth="1"/>
    <col min="5642" max="5642" width="14.7109375" style="60" customWidth="1"/>
    <col min="5643" max="5643" width="16.42578125" style="60" bestFit="1" customWidth="1"/>
    <col min="5644" max="5871" width="9.140625" style="60"/>
    <col min="5872" max="5872" width="20.5703125" style="60" customWidth="1"/>
    <col min="5873" max="5873" width="14.42578125" style="60" customWidth="1"/>
    <col min="5874" max="5874" width="14.140625" style="60" customWidth="1"/>
    <col min="5875" max="5875" width="12.5703125" style="60" customWidth="1"/>
    <col min="5876" max="5877" width="15.85546875" style="60" customWidth="1"/>
    <col min="5878" max="5878" width="16.42578125" style="60" customWidth="1"/>
    <col min="5879" max="5879" width="18" style="60" customWidth="1"/>
    <col min="5880" max="5880" width="14" style="60" customWidth="1"/>
    <col min="5881" max="5884" width="15.140625" style="60" customWidth="1"/>
    <col min="5885" max="5885" width="14.7109375" style="60" customWidth="1"/>
    <col min="5886" max="5888" width="15.85546875" style="60" customWidth="1"/>
    <col min="5889" max="5889" width="16" style="60" customWidth="1"/>
    <col min="5890" max="5890" width="10" style="60" customWidth="1"/>
    <col min="5891" max="5891" width="16" style="60" customWidth="1"/>
    <col min="5892" max="5892" width="14.7109375" style="60" customWidth="1"/>
    <col min="5893" max="5893" width="13.28515625" style="60" customWidth="1"/>
    <col min="5894" max="5894" width="17.85546875" style="60" bestFit="1" customWidth="1"/>
    <col min="5895" max="5895" width="15.140625" style="60" customWidth="1"/>
    <col min="5896" max="5896" width="18.140625" style="60" customWidth="1"/>
    <col min="5897" max="5897" width="17.140625" style="60" customWidth="1"/>
    <col min="5898" max="5898" width="14.7109375" style="60" customWidth="1"/>
    <col min="5899" max="5899" width="16.42578125" style="60" bestFit="1" customWidth="1"/>
    <col min="5900" max="6127" width="9.140625" style="60"/>
    <col min="6128" max="6128" width="20.5703125" style="60" customWidth="1"/>
    <col min="6129" max="6129" width="14.42578125" style="60" customWidth="1"/>
    <col min="6130" max="6130" width="14.140625" style="60" customWidth="1"/>
    <col min="6131" max="6131" width="12.5703125" style="60" customWidth="1"/>
    <col min="6132" max="6133" width="15.85546875" style="60" customWidth="1"/>
    <col min="6134" max="6134" width="16.42578125" style="60" customWidth="1"/>
    <col min="6135" max="6135" width="18" style="60" customWidth="1"/>
    <col min="6136" max="6136" width="14" style="60" customWidth="1"/>
    <col min="6137" max="6140" width="15.140625" style="60" customWidth="1"/>
    <col min="6141" max="6141" width="14.7109375" style="60" customWidth="1"/>
    <col min="6142" max="6144" width="15.85546875" style="60" customWidth="1"/>
    <col min="6145" max="6145" width="16" style="60" customWidth="1"/>
    <col min="6146" max="6146" width="10" style="60" customWidth="1"/>
    <col min="6147" max="6147" width="16" style="60" customWidth="1"/>
    <col min="6148" max="6148" width="14.7109375" style="60" customWidth="1"/>
    <col min="6149" max="6149" width="13.28515625" style="60" customWidth="1"/>
    <col min="6150" max="6150" width="17.85546875" style="60" bestFit="1" customWidth="1"/>
    <col min="6151" max="6151" width="15.140625" style="60" customWidth="1"/>
    <col min="6152" max="6152" width="18.140625" style="60" customWidth="1"/>
    <col min="6153" max="6153" width="17.140625" style="60" customWidth="1"/>
    <col min="6154" max="6154" width="14.7109375" style="60" customWidth="1"/>
    <col min="6155" max="6155" width="16.42578125" style="60" bestFit="1" customWidth="1"/>
    <col min="6156" max="6383" width="9.140625" style="60"/>
    <col min="6384" max="6384" width="20.5703125" style="60" customWidth="1"/>
    <col min="6385" max="6385" width="14.42578125" style="60" customWidth="1"/>
    <col min="6386" max="6386" width="14.140625" style="60" customWidth="1"/>
    <col min="6387" max="6387" width="12.5703125" style="60" customWidth="1"/>
    <col min="6388" max="6389" width="15.85546875" style="60" customWidth="1"/>
    <col min="6390" max="6390" width="16.42578125" style="60" customWidth="1"/>
    <col min="6391" max="6391" width="18" style="60" customWidth="1"/>
    <col min="6392" max="6392" width="14" style="60" customWidth="1"/>
    <col min="6393" max="6396" width="15.140625" style="60" customWidth="1"/>
    <col min="6397" max="6397" width="14.7109375" style="60" customWidth="1"/>
    <col min="6398" max="6400" width="15.85546875" style="60" customWidth="1"/>
    <col min="6401" max="6401" width="16" style="60" customWidth="1"/>
    <col min="6402" max="6402" width="10" style="60" customWidth="1"/>
    <col min="6403" max="6403" width="16" style="60" customWidth="1"/>
    <col min="6404" max="6404" width="14.7109375" style="60" customWidth="1"/>
    <col min="6405" max="6405" width="13.28515625" style="60" customWidth="1"/>
    <col min="6406" max="6406" width="17.85546875" style="60" bestFit="1" customWidth="1"/>
    <col min="6407" max="6407" width="15.140625" style="60" customWidth="1"/>
    <col min="6408" max="6408" width="18.140625" style="60" customWidth="1"/>
    <col min="6409" max="6409" width="17.140625" style="60" customWidth="1"/>
    <col min="6410" max="6410" width="14.7109375" style="60" customWidth="1"/>
    <col min="6411" max="6411" width="16.42578125" style="60" bestFit="1" customWidth="1"/>
    <col min="6412" max="6639" width="9.140625" style="60"/>
    <col min="6640" max="6640" width="20.5703125" style="60" customWidth="1"/>
    <col min="6641" max="6641" width="14.42578125" style="60" customWidth="1"/>
    <col min="6642" max="6642" width="14.140625" style="60" customWidth="1"/>
    <col min="6643" max="6643" width="12.5703125" style="60" customWidth="1"/>
    <col min="6644" max="6645" width="15.85546875" style="60" customWidth="1"/>
    <col min="6646" max="6646" width="16.42578125" style="60" customWidth="1"/>
    <col min="6647" max="6647" width="18" style="60" customWidth="1"/>
    <col min="6648" max="6648" width="14" style="60" customWidth="1"/>
    <col min="6649" max="6652" width="15.140625" style="60" customWidth="1"/>
    <col min="6653" max="6653" width="14.7109375" style="60" customWidth="1"/>
    <col min="6654" max="6656" width="15.85546875" style="60" customWidth="1"/>
    <col min="6657" max="6657" width="16" style="60" customWidth="1"/>
    <col min="6658" max="6658" width="10" style="60" customWidth="1"/>
    <col min="6659" max="6659" width="16" style="60" customWidth="1"/>
    <col min="6660" max="6660" width="14.7109375" style="60" customWidth="1"/>
    <col min="6661" max="6661" width="13.28515625" style="60" customWidth="1"/>
    <col min="6662" max="6662" width="17.85546875" style="60" bestFit="1" customWidth="1"/>
    <col min="6663" max="6663" width="15.140625" style="60" customWidth="1"/>
    <col min="6664" max="6664" width="18.140625" style="60" customWidth="1"/>
    <col min="6665" max="6665" width="17.140625" style="60" customWidth="1"/>
    <col min="6666" max="6666" width="14.7109375" style="60" customWidth="1"/>
    <col min="6667" max="6667" width="16.42578125" style="60" bestFit="1" customWidth="1"/>
    <col min="6668" max="6895" width="9.140625" style="60"/>
    <col min="6896" max="6896" width="20.5703125" style="60" customWidth="1"/>
    <col min="6897" max="6897" width="14.42578125" style="60" customWidth="1"/>
    <col min="6898" max="6898" width="14.140625" style="60" customWidth="1"/>
    <col min="6899" max="6899" width="12.5703125" style="60" customWidth="1"/>
    <col min="6900" max="6901" width="15.85546875" style="60" customWidth="1"/>
    <col min="6902" max="6902" width="16.42578125" style="60" customWidth="1"/>
    <col min="6903" max="6903" width="18" style="60" customWidth="1"/>
    <col min="6904" max="6904" width="14" style="60" customWidth="1"/>
    <col min="6905" max="6908" width="15.140625" style="60" customWidth="1"/>
    <col min="6909" max="6909" width="14.7109375" style="60" customWidth="1"/>
    <col min="6910" max="6912" width="15.85546875" style="60" customWidth="1"/>
    <col min="6913" max="6913" width="16" style="60" customWidth="1"/>
    <col min="6914" max="6914" width="10" style="60" customWidth="1"/>
    <col min="6915" max="6915" width="16" style="60" customWidth="1"/>
    <col min="6916" max="6916" width="14.7109375" style="60" customWidth="1"/>
    <col min="6917" max="6917" width="13.28515625" style="60" customWidth="1"/>
    <col min="6918" max="6918" width="17.85546875" style="60" bestFit="1" customWidth="1"/>
    <col min="6919" max="6919" width="15.140625" style="60" customWidth="1"/>
    <col min="6920" max="6920" width="18.140625" style="60" customWidth="1"/>
    <col min="6921" max="6921" width="17.140625" style="60" customWidth="1"/>
    <col min="6922" max="6922" width="14.7109375" style="60" customWidth="1"/>
    <col min="6923" max="6923" width="16.42578125" style="60" bestFit="1" customWidth="1"/>
    <col min="6924" max="7151" width="9.140625" style="60"/>
    <col min="7152" max="7152" width="20.5703125" style="60" customWidth="1"/>
    <col min="7153" max="7153" width="14.42578125" style="60" customWidth="1"/>
    <col min="7154" max="7154" width="14.140625" style="60" customWidth="1"/>
    <col min="7155" max="7155" width="12.5703125" style="60" customWidth="1"/>
    <col min="7156" max="7157" width="15.85546875" style="60" customWidth="1"/>
    <col min="7158" max="7158" width="16.42578125" style="60" customWidth="1"/>
    <col min="7159" max="7159" width="18" style="60" customWidth="1"/>
    <col min="7160" max="7160" width="14" style="60" customWidth="1"/>
    <col min="7161" max="7164" width="15.140625" style="60" customWidth="1"/>
    <col min="7165" max="7165" width="14.7109375" style="60" customWidth="1"/>
    <col min="7166" max="7168" width="15.85546875" style="60" customWidth="1"/>
    <col min="7169" max="7169" width="16" style="60" customWidth="1"/>
    <col min="7170" max="7170" width="10" style="60" customWidth="1"/>
    <col min="7171" max="7171" width="16" style="60" customWidth="1"/>
    <col min="7172" max="7172" width="14.7109375" style="60" customWidth="1"/>
    <col min="7173" max="7173" width="13.28515625" style="60" customWidth="1"/>
    <col min="7174" max="7174" width="17.85546875" style="60" bestFit="1" customWidth="1"/>
    <col min="7175" max="7175" width="15.140625" style="60" customWidth="1"/>
    <col min="7176" max="7176" width="18.140625" style="60" customWidth="1"/>
    <col min="7177" max="7177" width="17.140625" style="60" customWidth="1"/>
    <col min="7178" max="7178" width="14.7109375" style="60" customWidth="1"/>
    <col min="7179" max="7179" width="16.42578125" style="60" bestFit="1" customWidth="1"/>
    <col min="7180" max="7407" width="9.140625" style="60"/>
    <col min="7408" max="7408" width="20.5703125" style="60" customWidth="1"/>
    <col min="7409" max="7409" width="14.42578125" style="60" customWidth="1"/>
    <col min="7410" max="7410" width="14.140625" style="60" customWidth="1"/>
    <col min="7411" max="7411" width="12.5703125" style="60" customWidth="1"/>
    <col min="7412" max="7413" width="15.85546875" style="60" customWidth="1"/>
    <col min="7414" max="7414" width="16.42578125" style="60" customWidth="1"/>
    <col min="7415" max="7415" width="18" style="60" customWidth="1"/>
    <col min="7416" max="7416" width="14" style="60" customWidth="1"/>
    <col min="7417" max="7420" width="15.140625" style="60" customWidth="1"/>
    <col min="7421" max="7421" width="14.7109375" style="60" customWidth="1"/>
    <col min="7422" max="7424" width="15.85546875" style="60" customWidth="1"/>
    <col min="7425" max="7425" width="16" style="60" customWidth="1"/>
    <col min="7426" max="7426" width="10" style="60" customWidth="1"/>
    <col min="7427" max="7427" width="16" style="60" customWidth="1"/>
    <col min="7428" max="7428" width="14.7109375" style="60" customWidth="1"/>
    <col min="7429" max="7429" width="13.28515625" style="60" customWidth="1"/>
    <col min="7430" max="7430" width="17.85546875" style="60" bestFit="1" customWidth="1"/>
    <col min="7431" max="7431" width="15.140625" style="60" customWidth="1"/>
    <col min="7432" max="7432" width="18.140625" style="60" customWidth="1"/>
    <col min="7433" max="7433" width="17.140625" style="60" customWidth="1"/>
    <col min="7434" max="7434" width="14.7109375" style="60" customWidth="1"/>
    <col min="7435" max="7435" width="16.42578125" style="60" bestFit="1" customWidth="1"/>
    <col min="7436" max="7663" width="9.140625" style="60"/>
    <col min="7664" max="7664" width="20.5703125" style="60" customWidth="1"/>
    <col min="7665" max="7665" width="14.42578125" style="60" customWidth="1"/>
    <col min="7666" max="7666" width="14.140625" style="60" customWidth="1"/>
    <col min="7667" max="7667" width="12.5703125" style="60" customWidth="1"/>
    <col min="7668" max="7669" width="15.85546875" style="60" customWidth="1"/>
    <col min="7670" max="7670" width="16.42578125" style="60" customWidth="1"/>
    <col min="7671" max="7671" width="18" style="60" customWidth="1"/>
    <col min="7672" max="7672" width="14" style="60" customWidth="1"/>
    <col min="7673" max="7676" width="15.140625" style="60" customWidth="1"/>
    <col min="7677" max="7677" width="14.7109375" style="60" customWidth="1"/>
    <col min="7678" max="7680" width="15.85546875" style="60" customWidth="1"/>
    <col min="7681" max="7681" width="16" style="60" customWidth="1"/>
    <col min="7682" max="7682" width="10" style="60" customWidth="1"/>
    <col min="7683" max="7683" width="16" style="60" customWidth="1"/>
    <col min="7684" max="7684" width="14.7109375" style="60" customWidth="1"/>
    <col min="7685" max="7685" width="13.28515625" style="60" customWidth="1"/>
    <col min="7686" max="7686" width="17.85546875" style="60" bestFit="1" customWidth="1"/>
    <col min="7687" max="7687" width="15.140625" style="60" customWidth="1"/>
    <col min="7688" max="7688" width="18.140625" style="60" customWidth="1"/>
    <col min="7689" max="7689" width="17.140625" style="60" customWidth="1"/>
    <col min="7690" max="7690" width="14.7109375" style="60" customWidth="1"/>
    <col min="7691" max="7691" width="16.42578125" style="60" bestFit="1" customWidth="1"/>
    <col min="7692" max="7919" width="9.140625" style="60"/>
    <col min="7920" max="7920" width="20.5703125" style="60" customWidth="1"/>
    <col min="7921" max="7921" width="14.42578125" style="60" customWidth="1"/>
    <col min="7922" max="7922" width="14.140625" style="60" customWidth="1"/>
    <col min="7923" max="7923" width="12.5703125" style="60" customWidth="1"/>
    <col min="7924" max="7925" width="15.85546875" style="60" customWidth="1"/>
    <col min="7926" max="7926" width="16.42578125" style="60" customWidth="1"/>
    <col min="7927" max="7927" width="18" style="60" customWidth="1"/>
    <col min="7928" max="7928" width="14" style="60" customWidth="1"/>
    <col min="7929" max="7932" width="15.140625" style="60" customWidth="1"/>
    <col min="7933" max="7933" width="14.7109375" style="60" customWidth="1"/>
    <col min="7934" max="7936" width="15.85546875" style="60" customWidth="1"/>
    <col min="7937" max="7937" width="16" style="60" customWidth="1"/>
    <col min="7938" max="7938" width="10" style="60" customWidth="1"/>
    <col min="7939" max="7939" width="16" style="60" customWidth="1"/>
    <col min="7940" max="7940" width="14.7109375" style="60" customWidth="1"/>
    <col min="7941" max="7941" width="13.28515625" style="60" customWidth="1"/>
    <col min="7942" max="7942" width="17.85546875" style="60" bestFit="1" customWidth="1"/>
    <col min="7943" max="7943" width="15.140625" style="60" customWidth="1"/>
    <col min="7944" max="7944" width="18.140625" style="60" customWidth="1"/>
    <col min="7945" max="7945" width="17.140625" style="60" customWidth="1"/>
    <col min="7946" max="7946" width="14.7109375" style="60" customWidth="1"/>
    <col min="7947" max="7947" width="16.42578125" style="60" bestFit="1" customWidth="1"/>
    <col min="7948" max="8175" width="9.140625" style="60"/>
    <col min="8176" max="8176" width="20.5703125" style="60" customWidth="1"/>
    <col min="8177" max="8177" width="14.42578125" style="60" customWidth="1"/>
    <col min="8178" max="8178" width="14.140625" style="60" customWidth="1"/>
    <col min="8179" max="8179" width="12.5703125" style="60" customWidth="1"/>
    <col min="8180" max="8181" width="15.85546875" style="60" customWidth="1"/>
    <col min="8182" max="8182" width="16.42578125" style="60" customWidth="1"/>
    <col min="8183" max="8183" width="18" style="60" customWidth="1"/>
    <col min="8184" max="8184" width="14" style="60" customWidth="1"/>
    <col min="8185" max="8188" width="15.140625" style="60" customWidth="1"/>
    <col min="8189" max="8189" width="14.7109375" style="60" customWidth="1"/>
    <col min="8190" max="8192" width="15.85546875" style="60" customWidth="1"/>
    <col min="8193" max="8193" width="16" style="60" customWidth="1"/>
    <col min="8194" max="8194" width="10" style="60" customWidth="1"/>
    <col min="8195" max="8195" width="16" style="60" customWidth="1"/>
    <col min="8196" max="8196" width="14.7109375" style="60" customWidth="1"/>
    <col min="8197" max="8197" width="13.28515625" style="60" customWidth="1"/>
    <col min="8198" max="8198" width="17.85546875" style="60" bestFit="1" customWidth="1"/>
    <col min="8199" max="8199" width="15.140625" style="60" customWidth="1"/>
    <col min="8200" max="8200" width="18.140625" style="60" customWidth="1"/>
    <col min="8201" max="8201" width="17.140625" style="60" customWidth="1"/>
    <col min="8202" max="8202" width="14.7109375" style="60" customWidth="1"/>
    <col min="8203" max="8203" width="16.42578125" style="60" bestFit="1" customWidth="1"/>
    <col min="8204" max="8431" width="9.140625" style="60"/>
    <col min="8432" max="8432" width="20.5703125" style="60" customWidth="1"/>
    <col min="8433" max="8433" width="14.42578125" style="60" customWidth="1"/>
    <col min="8434" max="8434" width="14.140625" style="60" customWidth="1"/>
    <col min="8435" max="8435" width="12.5703125" style="60" customWidth="1"/>
    <col min="8436" max="8437" width="15.85546875" style="60" customWidth="1"/>
    <col min="8438" max="8438" width="16.42578125" style="60" customWidth="1"/>
    <col min="8439" max="8439" width="18" style="60" customWidth="1"/>
    <col min="8440" max="8440" width="14" style="60" customWidth="1"/>
    <col min="8441" max="8444" width="15.140625" style="60" customWidth="1"/>
    <col min="8445" max="8445" width="14.7109375" style="60" customWidth="1"/>
    <col min="8446" max="8448" width="15.85546875" style="60" customWidth="1"/>
    <col min="8449" max="8449" width="16" style="60" customWidth="1"/>
    <col min="8450" max="8450" width="10" style="60" customWidth="1"/>
    <col min="8451" max="8451" width="16" style="60" customWidth="1"/>
    <col min="8452" max="8452" width="14.7109375" style="60" customWidth="1"/>
    <col min="8453" max="8453" width="13.28515625" style="60" customWidth="1"/>
    <col min="8454" max="8454" width="17.85546875" style="60" bestFit="1" customWidth="1"/>
    <col min="8455" max="8455" width="15.140625" style="60" customWidth="1"/>
    <col min="8456" max="8456" width="18.140625" style="60" customWidth="1"/>
    <col min="8457" max="8457" width="17.140625" style="60" customWidth="1"/>
    <col min="8458" max="8458" width="14.7109375" style="60" customWidth="1"/>
    <col min="8459" max="8459" width="16.42578125" style="60" bestFit="1" customWidth="1"/>
    <col min="8460" max="8687" width="9.140625" style="60"/>
    <col min="8688" max="8688" width="20.5703125" style="60" customWidth="1"/>
    <col min="8689" max="8689" width="14.42578125" style="60" customWidth="1"/>
    <col min="8690" max="8690" width="14.140625" style="60" customWidth="1"/>
    <col min="8691" max="8691" width="12.5703125" style="60" customWidth="1"/>
    <col min="8692" max="8693" width="15.85546875" style="60" customWidth="1"/>
    <col min="8694" max="8694" width="16.42578125" style="60" customWidth="1"/>
    <col min="8695" max="8695" width="18" style="60" customWidth="1"/>
    <col min="8696" max="8696" width="14" style="60" customWidth="1"/>
    <col min="8697" max="8700" width="15.140625" style="60" customWidth="1"/>
    <col min="8701" max="8701" width="14.7109375" style="60" customWidth="1"/>
    <col min="8702" max="8704" width="15.85546875" style="60" customWidth="1"/>
    <col min="8705" max="8705" width="16" style="60" customWidth="1"/>
    <col min="8706" max="8706" width="10" style="60" customWidth="1"/>
    <col min="8707" max="8707" width="16" style="60" customWidth="1"/>
    <col min="8708" max="8708" width="14.7109375" style="60" customWidth="1"/>
    <col min="8709" max="8709" width="13.28515625" style="60" customWidth="1"/>
    <col min="8710" max="8710" width="17.85546875" style="60" bestFit="1" customWidth="1"/>
    <col min="8711" max="8711" width="15.140625" style="60" customWidth="1"/>
    <col min="8712" max="8712" width="18.140625" style="60" customWidth="1"/>
    <col min="8713" max="8713" width="17.140625" style="60" customWidth="1"/>
    <col min="8714" max="8714" width="14.7109375" style="60" customWidth="1"/>
    <col min="8715" max="8715" width="16.42578125" style="60" bestFit="1" customWidth="1"/>
    <col min="8716" max="8943" width="9.140625" style="60"/>
    <col min="8944" max="8944" width="20.5703125" style="60" customWidth="1"/>
    <col min="8945" max="8945" width="14.42578125" style="60" customWidth="1"/>
    <col min="8946" max="8946" width="14.140625" style="60" customWidth="1"/>
    <col min="8947" max="8947" width="12.5703125" style="60" customWidth="1"/>
    <col min="8948" max="8949" width="15.85546875" style="60" customWidth="1"/>
    <col min="8950" max="8950" width="16.42578125" style="60" customWidth="1"/>
    <col min="8951" max="8951" width="18" style="60" customWidth="1"/>
    <col min="8952" max="8952" width="14" style="60" customWidth="1"/>
    <col min="8953" max="8956" width="15.140625" style="60" customWidth="1"/>
    <col min="8957" max="8957" width="14.7109375" style="60" customWidth="1"/>
    <col min="8958" max="8960" width="15.85546875" style="60" customWidth="1"/>
    <col min="8961" max="8961" width="16" style="60" customWidth="1"/>
    <col min="8962" max="8962" width="10" style="60" customWidth="1"/>
    <col min="8963" max="8963" width="16" style="60" customWidth="1"/>
    <col min="8964" max="8964" width="14.7109375" style="60" customWidth="1"/>
    <col min="8965" max="8965" width="13.28515625" style="60" customWidth="1"/>
    <col min="8966" max="8966" width="17.85546875" style="60" bestFit="1" customWidth="1"/>
    <col min="8967" max="8967" width="15.140625" style="60" customWidth="1"/>
    <col min="8968" max="8968" width="18.140625" style="60" customWidth="1"/>
    <col min="8969" max="8969" width="17.140625" style="60" customWidth="1"/>
    <col min="8970" max="8970" width="14.7109375" style="60" customWidth="1"/>
    <col min="8971" max="8971" width="16.42578125" style="60" bestFit="1" customWidth="1"/>
    <col min="8972" max="9199" width="9.140625" style="60"/>
    <col min="9200" max="9200" width="20.5703125" style="60" customWidth="1"/>
    <col min="9201" max="9201" width="14.42578125" style="60" customWidth="1"/>
    <col min="9202" max="9202" width="14.140625" style="60" customWidth="1"/>
    <col min="9203" max="9203" width="12.5703125" style="60" customWidth="1"/>
    <col min="9204" max="9205" width="15.85546875" style="60" customWidth="1"/>
    <col min="9206" max="9206" width="16.42578125" style="60" customWidth="1"/>
    <col min="9207" max="9207" width="18" style="60" customWidth="1"/>
    <col min="9208" max="9208" width="14" style="60" customWidth="1"/>
    <col min="9209" max="9212" width="15.140625" style="60" customWidth="1"/>
    <col min="9213" max="9213" width="14.7109375" style="60" customWidth="1"/>
    <col min="9214" max="9216" width="15.85546875" style="60" customWidth="1"/>
    <col min="9217" max="9217" width="16" style="60" customWidth="1"/>
    <col min="9218" max="9218" width="10" style="60" customWidth="1"/>
    <col min="9219" max="9219" width="16" style="60" customWidth="1"/>
    <col min="9220" max="9220" width="14.7109375" style="60" customWidth="1"/>
    <col min="9221" max="9221" width="13.28515625" style="60" customWidth="1"/>
    <col min="9222" max="9222" width="17.85546875" style="60" bestFit="1" customWidth="1"/>
    <col min="9223" max="9223" width="15.140625" style="60" customWidth="1"/>
    <col min="9224" max="9224" width="18.140625" style="60" customWidth="1"/>
    <col min="9225" max="9225" width="17.140625" style="60" customWidth="1"/>
    <col min="9226" max="9226" width="14.7109375" style="60" customWidth="1"/>
    <col min="9227" max="9227" width="16.42578125" style="60" bestFit="1" customWidth="1"/>
    <col min="9228" max="9455" width="9.140625" style="60"/>
    <col min="9456" max="9456" width="20.5703125" style="60" customWidth="1"/>
    <col min="9457" max="9457" width="14.42578125" style="60" customWidth="1"/>
    <col min="9458" max="9458" width="14.140625" style="60" customWidth="1"/>
    <col min="9459" max="9459" width="12.5703125" style="60" customWidth="1"/>
    <col min="9460" max="9461" width="15.85546875" style="60" customWidth="1"/>
    <col min="9462" max="9462" width="16.42578125" style="60" customWidth="1"/>
    <col min="9463" max="9463" width="18" style="60" customWidth="1"/>
    <col min="9464" max="9464" width="14" style="60" customWidth="1"/>
    <col min="9465" max="9468" width="15.140625" style="60" customWidth="1"/>
    <col min="9469" max="9469" width="14.7109375" style="60" customWidth="1"/>
    <col min="9470" max="9472" width="15.85546875" style="60" customWidth="1"/>
    <col min="9473" max="9473" width="16" style="60" customWidth="1"/>
    <col min="9474" max="9474" width="10" style="60" customWidth="1"/>
    <col min="9475" max="9475" width="16" style="60" customWidth="1"/>
    <col min="9476" max="9476" width="14.7109375" style="60" customWidth="1"/>
    <col min="9477" max="9477" width="13.28515625" style="60" customWidth="1"/>
    <col min="9478" max="9478" width="17.85546875" style="60" bestFit="1" customWidth="1"/>
    <col min="9479" max="9479" width="15.140625" style="60" customWidth="1"/>
    <col min="9480" max="9480" width="18.140625" style="60" customWidth="1"/>
    <col min="9481" max="9481" width="17.140625" style="60" customWidth="1"/>
    <col min="9482" max="9482" width="14.7109375" style="60" customWidth="1"/>
    <col min="9483" max="9483" width="16.42578125" style="60" bestFit="1" customWidth="1"/>
    <col min="9484" max="9711" width="9.140625" style="60"/>
    <col min="9712" max="9712" width="20.5703125" style="60" customWidth="1"/>
    <col min="9713" max="9713" width="14.42578125" style="60" customWidth="1"/>
    <col min="9714" max="9714" width="14.140625" style="60" customWidth="1"/>
    <col min="9715" max="9715" width="12.5703125" style="60" customWidth="1"/>
    <col min="9716" max="9717" width="15.85546875" style="60" customWidth="1"/>
    <col min="9718" max="9718" width="16.42578125" style="60" customWidth="1"/>
    <col min="9719" max="9719" width="18" style="60" customWidth="1"/>
    <col min="9720" max="9720" width="14" style="60" customWidth="1"/>
    <col min="9721" max="9724" width="15.140625" style="60" customWidth="1"/>
    <col min="9725" max="9725" width="14.7109375" style="60" customWidth="1"/>
    <col min="9726" max="9728" width="15.85546875" style="60" customWidth="1"/>
    <col min="9729" max="9729" width="16" style="60" customWidth="1"/>
    <col min="9730" max="9730" width="10" style="60" customWidth="1"/>
    <col min="9731" max="9731" width="16" style="60" customWidth="1"/>
    <col min="9732" max="9732" width="14.7109375" style="60" customWidth="1"/>
    <col min="9733" max="9733" width="13.28515625" style="60" customWidth="1"/>
    <col min="9734" max="9734" width="17.85546875" style="60" bestFit="1" customWidth="1"/>
    <col min="9735" max="9735" width="15.140625" style="60" customWidth="1"/>
    <col min="9736" max="9736" width="18.140625" style="60" customWidth="1"/>
    <col min="9737" max="9737" width="17.140625" style="60" customWidth="1"/>
    <col min="9738" max="9738" width="14.7109375" style="60" customWidth="1"/>
    <col min="9739" max="9739" width="16.42578125" style="60" bestFit="1" customWidth="1"/>
    <col min="9740" max="9967" width="9.140625" style="60"/>
    <col min="9968" max="9968" width="20.5703125" style="60" customWidth="1"/>
    <col min="9969" max="9969" width="14.42578125" style="60" customWidth="1"/>
    <col min="9970" max="9970" width="14.140625" style="60" customWidth="1"/>
    <col min="9971" max="9971" width="12.5703125" style="60" customWidth="1"/>
    <col min="9972" max="9973" width="15.85546875" style="60" customWidth="1"/>
    <col min="9974" max="9974" width="16.42578125" style="60" customWidth="1"/>
    <col min="9975" max="9975" width="18" style="60" customWidth="1"/>
    <col min="9976" max="9976" width="14" style="60" customWidth="1"/>
    <col min="9977" max="9980" width="15.140625" style="60" customWidth="1"/>
    <col min="9981" max="9981" width="14.7109375" style="60" customWidth="1"/>
    <col min="9982" max="9984" width="15.85546875" style="60" customWidth="1"/>
    <col min="9985" max="9985" width="16" style="60" customWidth="1"/>
    <col min="9986" max="9986" width="10" style="60" customWidth="1"/>
    <col min="9987" max="9987" width="16" style="60" customWidth="1"/>
    <col min="9988" max="9988" width="14.7109375" style="60" customWidth="1"/>
    <col min="9989" max="9989" width="13.28515625" style="60" customWidth="1"/>
    <col min="9990" max="9990" width="17.85546875" style="60" bestFit="1" customWidth="1"/>
    <col min="9991" max="9991" width="15.140625" style="60" customWidth="1"/>
    <col min="9992" max="9992" width="18.140625" style="60" customWidth="1"/>
    <col min="9993" max="9993" width="17.140625" style="60" customWidth="1"/>
    <col min="9994" max="9994" width="14.7109375" style="60" customWidth="1"/>
    <col min="9995" max="9995" width="16.42578125" style="60" bestFit="1" customWidth="1"/>
    <col min="9996" max="10223" width="9.140625" style="60"/>
    <col min="10224" max="10224" width="20.5703125" style="60" customWidth="1"/>
    <col min="10225" max="10225" width="14.42578125" style="60" customWidth="1"/>
    <col min="10226" max="10226" width="14.140625" style="60" customWidth="1"/>
    <col min="10227" max="10227" width="12.5703125" style="60" customWidth="1"/>
    <col min="10228" max="10229" width="15.85546875" style="60" customWidth="1"/>
    <col min="10230" max="10230" width="16.42578125" style="60" customWidth="1"/>
    <col min="10231" max="10231" width="18" style="60" customWidth="1"/>
    <col min="10232" max="10232" width="14" style="60" customWidth="1"/>
    <col min="10233" max="10236" width="15.140625" style="60" customWidth="1"/>
    <col min="10237" max="10237" width="14.7109375" style="60" customWidth="1"/>
    <col min="10238" max="10240" width="15.85546875" style="60" customWidth="1"/>
    <col min="10241" max="10241" width="16" style="60" customWidth="1"/>
    <col min="10242" max="10242" width="10" style="60" customWidth="1"/>
    <col min="10243" max="10243" width="16" style="60" customWidth="1"/>
    <col min="10244" max="10244" width="14.7109375" style="60" customWidth="1"/>
    <col min="10245" max="10245" width="13.28515625" style="60" customWidth="1"/>
    <col min="10246" max="10246" width="17.85546875" style="60" bestFit="1" customWidth="1"/>
    <col min="10247" max="10247" width="15.140625" style="60" customWidth="1"/>
    <col min="10248" max="10248" width="18.140625" style="60" customWidth="1"/>
    <col min="10249" max="10249" width="17.140625" style="60" customWidth="1"/>
    <col min="10250" max="10250" width="14.7109375" style="60" customWidth="1"/>
    <col min="10251" max="10251" width="16.42578125" style="60" bestFit="1" customWidth="1"/>
    <col min="10252" max="10479" width="9.140625" style="60"/>
    <col min="10480" max="10480" width="20.5703125" style="60" customWidth="1"/>
    <col min="10481" max="10481" width="14.42578125" style="60" customWidth="1"/>
    <col min="10482" max="10482" width="14.140625" style="60" customWidth="1"/>
    <col min="10483" max="10483" width="12.5703125" style="60" customWidth="1"/>
    <col min="10484" max="10485" width="15.85546875" style="60" customWidth="1"/>
    <col min="10486" max="10486" width="16.42578125" style="60" customWidth="1"/>
    <col min="10487" max="10487" width="18" style="60" customWidth="1"/>
    <col min="10488" max="10488" width="14" style="60" customWidth="1"/>
    <col min="10489" max="10492" width="15.140625" style="60" customWidth="1"/>
    <col min="10493" max="10493" width="14.7109375" style="60" customWidth="1"/>
    <col min="10494" max="10496" width="15.85546875" style="60" customWidth="1"/>
    <col min="10497" max="10497" width="16" style="60" customWidth="1"/>
    <col min="10498" max="10498" width="10" style="60" customWidth="1"/>
    <col min="10499" max="10499" width="16" style="60" customWidth="1"/>
    <col min="10500" max="10500" width="14.7109375" style="60" customWidth="1"/>
    <col min="10501" max="10501" width="13.28515625" style="60" customWidth="1"/>
    <col min="10502" max="10502" width="17.85546875" style="60" bestFit="1" customWidth="1"/>
    <col min="10503" max="10503" width="15.140625" style="60" customWidth="1"/>
    <col min="10504" max="10504" width="18.140625" style="60" customWidth="1"/>
    <col min="10505" max="10505" width="17.140625" style="60" customWidth="1"/>
    <col min="10506" max="10506" width="14.7109375" style="60" customWidth="1"/>
    <col min="10507" max="10507" width="16.42578125" style="60" bestFit="1" customWidth="1"/>
    <col min="10508" max="10735" width="9.140625" style="60"/>
    <col min="10736" max="10736" width="20.5703125" style="60" customWidth="1"/>
    <col min="10737" max="10737" width="14.42578125" style="60" customWidth="1"/>
    <col min="10738" max="10738" width="14.140625" style="60" customWidth="1"/>
    <col min="10739" max="10739" width="12.5703125" style="60" customWidth="1"/>
    <col min="10740" max="10741" width="15.85546875" style="60" customWidth="1"/>
    <col min="10742" max="10742" width="16.42578125" style="60" customWidth="1"/>
    <col min="10743" max="10743" width="18" style="60" customWidth="1"/>
    <col min="10744" max="10744" width="14" style="60" customWidth="1"/>
    <col min="10745" max="10748" width="15.140625" style="60" customWidth="1"/>
    <col min="10749" max="10749" width="14.7109375" style="60" customWidth="1"/>
    <col min="10750" max="10752" width="15.85546875" style="60" customWidth="1"/>
    <col min="10753" max="10753" width="16" style="60" customWidth="1"/>
    <col min="10754" max="10754" width="10" style="60" customWidth="1"/>
    <col min="10755" max="10755" width="16" style="60" customWidth="1"/>
    <col min="10756" max="10756" width="14.7109375" style="60" customWidth="1"/>
    <col min="10757" max="10757" width="13.28515625" style="60" customWidth="1"/>
    <col min="10758" max="10758" width="17.85546875" style="60" bestFit="1" customWidth="1"/>
    <col min="10759" max="10759" width="15.140625" style="60" customWidth="1"/>
    <col min="10760" max="10760" width="18.140625" style="60" customWidth="1"/>
    <col min="10761" max="10761" width="17.140625" style="60" customWidth="1"/>
    <col min="10762" max="10762" width="14.7109375" style="60" customWidth="1"/>
    <col min="10763" max="10763" width="16.42578125" style="60" bestFit="1" customWidth="1"/>
    <col min="10764" max="10991" width="9.140625" style="60"/>
    <col min="10992" max="10992" width="20.5703125" style="60" customWidth="1"/>
    <col min="10993" max="10993" width="14.42578125" style="60" customWidth="1"/>
    <col min="10994" max="10994" width="14.140625" style="60" customWidth="1"/>
    <col min="10995" max="10995" width="12.5703125" style="60" customWidth="1"/>
    <col min="10996" max="10997" width="15.85546875" style="60" customWidth="1"/>
    <col min="10998" max="10998" width="16.42578125" style="60" customWidth="1"/>
    <col min="10999" max="10999" width="18" style="60" customWidth="1"/>
    <col min="11000" max="11000" width="14" style="60" customWidth="1"/>
    <col min="11001" max="11004" width="15.140625" style="60" customWidth="1"/>
    <col min="11005" max="11005" width="14.7109375" style="60" customWidth="1"/>
    <col min="11006" max="11008" width="15.85546875" style="60" customWidth="1"/>
    <col min="11009" max="11009" width="16" style="60" customWidth="1"/>
    <col min="11010" max="11010" width="10" style="60" customWidth="1"/>
    <col min="11011" max="11011" width="16" style="60" customWidth="1"/>
    <col min="11012" max="11012" width="14.7109375" style="60" customWidth="1"/>
    <col min="11013" max="11013" width="13.28515625" style="60" customWidth="1"/>
    <col min="11014" max="11014" width="17.85546875" style="60" bestFit="1" customWidth="1"/>
    <col min="11015" max="11015" width="15.140625" style="60" customWidth="1"/>
    <col min="11016" max="11016" width="18.140625" style="60" customWidth="1"/>
    <col min="11017" max="11017" width="17.140625" style="60" customWidth="1"/>
    <col min="11018" max="11018" width="14.7109375" style="60" customWidth="1"/>
    <col min="11019" max="11019" width="16.42578125" style="60" bestFit="1" customWidth="1"/>
    <col min="11020" max="11247" width="9.140625" style="60"/>
    <col min="11248" max="11248" width="20.5703125" style="60" customWidth="1"/>
    <col min="11249" max="11249" width="14.42578125" style="60" customWidth="1"/>
    <col min="11250" max="11250" width="14.140625" style="60" customWidth="1"/>
    <col min="11251" max="11251" width="12.5703125" style="60" customWidth="1"/>
    <col min="11252" max="11253" width="15.85546875" style="60" customWidth="1"/>
    <col min="11254" max="11254" width="16.42578125" style="60" customWidth="1"/>
    <col min="11255" max="11255" width="18" style="60" customWidth="1"/>
    <col min="11256" max="11256" width="14" style="60" customWidth="1"/>
    <col min="11257" max="11260" width="15.140625" style="60" customWidth="1"/>
    <col min="11261" max="11261" width="14.7109375" style="60" customWidth="1"/>
    <col min="11262" max="11264" width="15.85546875" style="60" customWidth="1"/>
    <col min="11265" max="11265" width="16" style="60" customWidth="1"/>
    <col min="11266" max="11266" width="10" style="60" customWidth="1"/>
    <col min="11267" max="11267" width="16" style="60" customWidth="1"/>
    <col min="11268" max="11268" width="14.7109375" style="60" customWidth="1"/>
    <col min="11269" max="11269" width="13.28515625" style="60" customWidth="1"/>
    <col min="11270" max="11270" width="17.85546875" style="60" bestFit="1" customWidth="1"/>
    <col min="11271" max="11271" width="15.140625" style="60" customWidth="1"/>
    <col min="11272" max="11272" width="18.140625" style="60" customWidth="1"/>
    <col min="11273" max="11273" width="17.140625" style="60" customWidth="1"/>
    <col min="11274" max="11274" width="14.7109375" style="60" customWidth="1"/>
    <col min="11275" max="11275" width="16.42578125" style="60" bestFit="1" customWidth="1"/>
    <col min="11276" max="11503" width="9.140625" style="60"/>
    <col min="11504" max="11504" width="20.5703125" style="60" customWidth="1"/>
    <col min="11505" max="11505" width="14.42578125" style="60" customWidth="1"/>
    <col min="11506" max="11506" width="14.140625" style="60" customWidth="1"/>
    <col min="11507" max="11507" width="12.5703125" style="60" customWidth="1"/>
    <col min="11508" max="11509" width="15.85546875" style="60" customWidth="1"/>
    <col min="11510" max="11510" width="16.42578125" style="60" customWidth="1"/>
    <col min="11511" max="11511" width="18" style="60" customWidth="1"/>
    <col min="11512" max="11512" width="14" style="60" customWidth="1"/>
    <col min="11513" max="11516" width="15.140625" style="60" customWidth="1"/>
    <col min="11517" max="11517" width="14.7109375" style="60" customWidth="1"/>
    <col min="11518" max="11520" width="15.85546875" style="60" customWidth="1"/>
    <col min="11521" max="11521" width="16" style="60" customWidth="1"/>
    <col min="11522" max="11522" width="10" style="60" customWidth="1"/>
    <col min="11523" max="11523" width="16" style="60" customWidth="1"/>
    <col min="11524" max="11524" width="14.7109375" style="60" customWidth="1"/>
    <col min="11525" max="11525" width="13.28515625" style="60" customWidth="1"/>
    <col min="11526" max="11526" width="17.85546875" style="60" bestFit="1" customWidth="1"/>
    <col min="11527" max="11527" width="15.140625" style="60" customWidth="1"/>
    <col min="11528" max="11528" width="18.140625" style="60" customWidth="1"/>
    <col min="11529" max="11529" width="17.140625" style="60" customWidth="1"/>
    <col min="11530" max="11530" width="14.7109375" style="60" customWidth="1"/>
    <col min="11531" max="11531" width="16.42578125" style="60" bestFit="1" customWidth="1"/>
    <col min="11532" max="11759" width="9.140625" style="60"/>
    <col min="11760" max="11760" width="20.5703125" style="60" customWidth="1"/>
    <col min="11761" max="11761" width="14.42578125" style="60" customWidth="1"/>
    <col min="11762" max="11762" width="14.140625" style="60" customWidth="1"/>
    <col min="11763" max="11763" width="12.5703125" style="60" customWidth="1"/>
    <col min="11764" max="11765" width="15.85546875" style="60" customWidth="1"/>
    <col min="11766" max="11766" width="16.42578125" style="60" customWidth="1"/>
    <col min="11767" max="11767" width="18" style="60" customWidth="1"/>
    <col min="11768" max="11768" width="14" style="60" customWidth="1"/>
    <col min="11769" max="11772" width="15.140625" style="60" customWidth="1"/>
    <col min="11773" max="11773" width="14.7109375" style="60" customWidth="1"/>
    <col min="11774" max="11776" width="15.85546875" style="60" customWidth="1"/>
    <col min="11777" max="11777" width="16" style="60" customWidth="1"/>
    <col min="11778" max="11778" width="10" style="60" customWidth="1"/>
    <col min="11779" max="11779" width="16" style="60" customWidth="1"/>
    <col min="11780" max="11780" width="14.7109375" style="60" customWidth="1"/>
    <col min="11781" max="11781" width="13.28515625" style="60" customWidth="1"/>
    <col min="11782" max="11782" width="17.85546875" style="60" bestFit="1" customWidth="1"/>
    <col min="11783" max="11783" width="15.140625" style="60" customWidth="1"/>
    <col min="11784" max="11784" width="18.140625" style="60" customWidth="1"/>
    <col min="11785" max="11785" width="17.140625" style="60" customWidth="1"/>
    <col min="11786" max="11786" width="14.7109375" style="60" customWidth="1"/>
    <col min="11787" max="11787" width="16.42578125" style="60" bestFit="1" customWidth="1"/>
    <col min="11788" max="12015" width="9.140625" style="60"/>
    <col min="12016" max="12016" width="20.5703125" style="60" customWidth="1"/>
    <col min="12017" max="12017" width="14.42578125" style="60" customWidth="1"/>
    <col min="12018" max="12018" width="14.140625" style="60" customWidth="1"/>
    <col min="12019" max="12019" width="12.5703125" style="60" customWidth="1"/>
    <col min="12020" max="12021" width="15.85546875" style="60" customWidth="1"/>
    <col min="12022" max="12022" width="16.42578125" style="60" customWidth="1"/>
    <col min="12023" max="12023" width="18" style="60" customWidth="1"/>
    <col min="12024" max="12024" width="14" style="60" customWidth="1"/>
    <col min="12025" max="12028" width="15.140625" style="60" customWidth="1"/>
    <col min="12029" max="12029" width="14.7109375" style="60" customWidth="1"/>
    <col min="12030" max="12032" width="15.85546875" style="60" customWidth="1"/>
    <col min="12033" max="12033" width="16" style="60" customWidth="1"/>
    <col min="12034" max="12034" width="10" style="60" customWidth="1"/>
    <col min="12035" max="12035" width="16" style="60" customWidth="1"/>
    <col min="12036" max="12036" width="14.7109375" style="60" customWidth="1"/>
    <col min="12037" max="12037" width="13.28515625" style="60" customWidth="1"/>
    <col min="12038" max="12038" width="17.85546875" style="60" bestFit="1" customWidth="1"/>
    <col min="12039" max="12039" width="15.140625" style="60" customWidth="1"/>
    <col min="12040" max="12040" width="18.140625" style="60" customWidth="1"/>
    <col min="12041" max="12041" width="17.140625" style="60" customWidth="1"/>
    <col min="12042" max="12042" width="14.7109375" style="60" customWidth="1"/>
    <col min="12043" max="12043" width="16.42578125" style="60" bestFit="1" customWidth="1"/>
    <col min="12044" max="12271" width="9.140625" style="60"/>
    <col min="12272" max="12272" width="20.5703125" style="60" customWidth="1"/>
    <col min="12273" max="12273" width="14.42578125" style="60" customWidth="1"/>
    <col min="12274" max="12274" width="14.140625" style="60" customWidth="1"/>
    <col min="12275" max="12275" width="12.5703125" style="60" customWidth="1"/>
    <col min="12276" max="12277" width="15.85546875" style="60" customWidth="1"/>
    <col min="12278" max="12278" width="16.42578125" style="60" customWidth="1"/>
    <col min="12279" max="12279" width="18" style="60" customWidth="1"/>
    <col min="12280" max="12280" width="14" style="60" customWidth="1"/>
    <col min="12281" max="12284" width="15.140625" style="60" customWidth="1"/>
    <col min="12285" max="12285" width="14.7109375" style="60" customWidth="1"/>
    <col min="12286" max="12288" width="15.85546875" style="60" customWidth="1"/>
    <col min="12289" max="12289" width="16" style="60" customWidth="1"/>
    <col min="12290" max="12290" width="10" style="60" customWidth="1"/>
    <col min="12291" max="12291" width="16" style="60" customWidth="1"/>
    <col min="12292" max="12292" width="14.7109375" style="60" customWidth="1"/>
    <col min="12293" max="12293" width="13.28515625" style="60" customWidth="1"/>
    <col min="12294" max="12294" width="17.85546875" style="60" bestFit="1" customWidth="1"/>
    <col min="12295" max="12295" width="15.140625" style="60" customWidth="1"/>
    <col min="12296" max="12296" width="18.140625" style="60" customWidth="1"/>
    <col min="12297" max="12297" width="17.140625" style="60" customWidth="1"/>
    <col min="12298" max="12298" width="14.7109375" style="60" customWidth="1"/>
    <col min="12299" max="12299" width="16.42578125" style="60" bestFit="1" customWidth="1"/>
    <col min="12300" max="12527" width="9.140625" style="60"/>
    <col min="12528" max="12528" width="20.5703125" style="60" customWidth="1"/>
    <col min="12529" max="12529" width="14.42578125" style="60" customWidth="1"/>
    <col min="12530" max="12530" width="14.140625" style="60" customWidth="1"/>
    <col min="12531" max="12531" width="12.5703125" style="60" customWidth="1"/>
    <col min="12532" max="12533" width="15.85546875" style="60" customWidth="1"/>
    <col min="12534" max="12534" width="16.42578125" style="60" customWidth="1"/>
    <col min="12535" max="12535" width="18" style="60" customWidth="1"/>
    <col min="12536" max="12536" width="14" style="60" customWidth="1"/>
    <col min="12537" max="12540" width="15.140625" style="60" customWidth="1"/>
    <col min="12541" max="12541" width="14.7109375" style="60" customWidth="1"/>
    <col min="12542" max="12544" width="15.85546875" style="60" customWidth="1"/>
    <col min="12545" max="12545" width="16" style="60" customWidth="1"/>
    <col min="12546" max="12546" width="10" style="60" customWidth="1"/>
    <col min="12547" max="12547" width="16" style="60" customWidth="1"/>
    <col min="12548" max="12548" width="14.7109375" style="60" customWidth="1"/>
    <col min="12549" max="12549" width="13.28515625" style="60" customWidth="1"/>
    <col min="12550" max="12550" width="17.85546875" style="60" bestFit="1" customWidth="1"/>
    <col min="12551" max="12551" width="15.140625" style="60" customWidth="1"/>
    <col min="12552" max="12552" width="18.140625" style="60" customWidth="1"/>
    <col min="12553" max="12553" width="17.140625" style="60" customWidth="1"/>
    <col min="12554" max="12554" width="14.7109375" style="60" customWidth="1"/>
    <col min="12555" max="12555" width="16.42578125" style="60" bestFit="1" customWidth="1"/>
    <col min="12556" max="12783" width="9.140625" style="60"/>
    <col min="12784" max="12784" width="20.5703125" style="60" customWidth="1"/>
    <col min="12785" max="12785" width="14.42578125" style="60" customWidth="1"/>
    <col min="12786" max="12786" width="14.140625" style="60" customWidth="1"/>
    <col min="12787" max="12787" width="12.5703125" style="60" customWidth="1"/>
    <col min="12788" max="12789" width="15.85546875" style="60" customWidth="1"/>
    <col min="12790" max="12790" width="16.42578125" style="60" customWidth="1"/>
    <col min="12791" max="12791" width="18" style="60" customWidth="1"/>
    <col min="12792" max="12792" width="14" style="60" customWidth="1"/>
    <col min="12793" max="12796" width="15.140625" style="60" customWidth="1"/>
    <col min="12797" max="12797" width="14.7109375" style="60" customWidth="1"/>
    <col min="12798" max="12800" width="15.85546875" style="60" customWidth="1"/>
    <col min="12801" max="12801" width="16" style="60" customWidth="1"/>
    <col min="12802" max="12802" width="10" style="60" customWidth="1"/>
    <col min="12803" max="12803" width="16" style="60" customWidth="1"/>
    <col min="12804" max="12804" width="14.7109375" style="60" customWidth="1"/>
    <col min="12805" max="12805" width="13.28515625" style="60" customWidth="1"/>
    <col min="12806" max="12806" width="17.85546875" style="60" bestFit="1" customWidth="1"/>
    <col min="12807" max="12807" width="15.140625" style="60" customWidth="1"/>
    <col min="12808" max="12808" width="18.140625" style="60" customWidth="1"/>
    <col min="12809" max="12809" width="17.140625" style="60" customWidth="1"/>
    <col min="12810" max="12810" width="14.7109375" style="60" customWidth="1"/>
    <col min="12811" max="12811" width="16.42578125" style="60" bestFit="1" customWidth="1"/>
    <col min="12812" max="13039" width="9.140625" style="60"/>
    <col min="13040" max="13040" width="20.5703125" style="60" customWidth="1"/>
    <col min="13041" max="13041" width="14.42578125" style="60" customWidth="1"/>
    <col min="13042" max="13042" width="14.140625" style="60" customWidth="1"/>
    <col min="13043" max="13043" width="12.5703125" style="60" customWidth="1"/>
    <col min="13044" max="13045" width="15.85546875" style="60" customWidth="1"/>
    <col min="13046" max="13046" width="16.42578125" style="60" customWidth="1"/>
    <col min="13047" max="13047" width="18" style="60" customWidth="1"/>
    <col min="13048" max="13048" width="14" style="60" customWidth="1"/>
    <col min="13049" max="13052" width="15.140625" style="60" customWidth="1"/>
    <col min="13053" max="13053" width="14.7109375" style="60" customWidth="1"/>
    <col min="13054" max="13056" width="15.85546875" style="60" customWidth="1"/>
    <col min="13057" max="13057" width="16" style="60" customWidth="1"/>
    <col min="13058" max="13058" width="10" style="60" customWidth="1"/>
    <col min="13059" max="13059" width="16" style="60" customWidth="1"/>
    <col min="13060" max="13060" width="14.7109375" style="60" customWidth="1"/>
    <col min="13061" max="13061" width="13.28515625" style="60" customWidth="1"/>
    <col min="13062" max="13062" width="17.85546875" style="60" bestFit="1" customWidth="1"/>
    <col min="13063" max="13063" width="15.140625" style="60" customWidth="1"/>
    <col min="13064" max="13064" width="18.140625" style="60" customWidth="1"/>
    <col min="13065" max="13065" width="17.140625" style="60" customWidth="1"/>
    <col min="13066" max="13066" width="14.7109375" style="60" customWidth="1"/>
    <col min="13067" max="13067" width="16.42578125" style="60" bestFit="1" customWidth="1"/>
    <col min="13068" max="13295" width="9.140625" style="60"/>
    <col min="13296" max="13296" width="20.5703125" style="60" customWidth="1"/>
    <col min="13297" max="13297" width="14.42578125" style="60" customWidth="1"/>
    <col min="13298" max="13298" width="14.140625" style="60" customWidth="1"/>
    <col min="13299" max="13299" width="12.5703125" style="60" customWidth="1"/>
    <col min="13300" max="13301" width="15.85546875" style="60" customWidth="1"/>
    <col min="13302" max="13302" width="16.42578125" style="60" customWidth="1"/>
    <col min="13303" max="13303" width="18" style="60" customWidth="1"/>
    <col min="13304" max="13304" width="14" style="60" customWidth="1"/>
    <col min="13305" max="13308" width="15.140625" style="60" customWidth="1"/>
    <col min="13309" max="13309" width="14.7109375" style="60" customWidth="1"/>
    <col min="13310" max="13312" width="15.85546875" style="60" customWidth="1"/>
    <col min="13313" max="13313" width="16" style="60" customWidth="1"/>
    <col min="13314" max="13314" width="10" style="60" customWidth="1"/>
    <col min="13315" max="13315" width="16" style="60" customWidth="1"/>
    <col min="13316" max="13316" width="14.7109375" style="60" customWidth="1"/>
    <col min="13317" max="13317" width="13.28515625" style="60" customWidth="1"/>
    <col min="13318" max="13318" width="17.85546875" style="60" bestFit="1" customWidth="1"/>
    <col min="13319" max="13319" width="15.140625" style="60" customWidth="1"/>
    <col min="13320" max="13320" width="18.140625" style="60" customWidth="1"/>
    <col min="13321" max="13321" width="17.140625" style="60" customWidth="1"/>
    <col min="13322" max="13322" width="14.7109375" style="60" customWidth="1"/>
    <col min="13323" max="13323" width="16.42578125" style="60" bestFit="1" customWidth="1"/>
    <col min="13324" max="13551" width="9.140625" style="60"/>
    <col min="13552" max="13552" width="20.5703125" style="60" customWidth="1"/>
    <col min="13553" max="13553" width="14.42578125" style="60" customWidth="1"/>
    <col min="13554" max="13554" width="14.140625" style="60" customWidth="1"/>
    <col min="13555" max="13555" width="12.5703125" style="60" customWidth="1"/>
    <col min="13556" max="13557" width="15.85546875" style="60" customWidth="1"/>
    <col min="13558" max="13558" width="16.42578125" style="60" customWidth="1"/>
    <col min="13559" max="13559" width="18" style="60" customWidth="1"/>
    <col min="13560" max="13560" width="14" style="60" customWidth="1"/>
    <col min="13561" max="13564" width="15.140625" style="60" customWidth="1"/>
    <col min="13565" max="13565" width="14.7109375" style="60" customWidth="1"/>
    <col min="13566" max="13568" width="15.85546875" style="60" customWidth="1"/>
    <col min="13569" max="13569" width="16" style="60" customWidth="1"/>
    <col min="13570" max="13570" width="10" style="60" customWidth="1"/>
    <col min="13571" max="13571" width="16" style="60" customWidth="1"/>
    <col min="13572" max="13572" width="14.7109375" style="60" customWidth="1"/>
    <col min="13573" max="13573" width="13.28515625" style="60" customWidth="1"/>
    <col min="13574" max="13574" width="17.85546875" style="60" bestFit="1" customWidth="1"/>
    <col min="13575" max="13575" width="15.140625" style="60" customWidth="1"/>
    <col min="13576" max="13576" width="18.140625" style="60" customWidth="1"/>
    <col min="13577" max="13577" width="17.140625" style="60" customWidth="1"/>
    <col min="13578" max="13578" width="14.7109375" style="60" customWidth="1"/>
    <col min="13579" max="13579" width="16.42578125" style="60" bestFit="1" customWidth="1"/>
    <col min="13580" max="13807" width="9.140625" style="60"/>
    <col min="13808" max="13808" width="20.5703125" style="60" customWidth="1"/>
    <col min="13809" max="13809" width="14.42578125" style="60" customWidth="1"/>
    <col min="13810" max="13810" width="14.140625" style="60" customWidth="1"/>
    <col min="13811" max="13811" width="12.5703125" style="60" customWidth="1"/>
    <col min="13812" max="13813" width="15.85546875" style="60" customWidth="1"/>
    <col min="13814" max="13814" width="16.42578125" style="60" customWidth="1"/>
    <col min="13815" max="13815" width="18" style="60" customWidth="1"/>
    <col min="13816" max="13816" width="14" style="60" customWidth="1"/>
    <col min="13817" max="13820" width="15.140625" style="60" customWidth="1"/>
    <col min="13821" max="13821" width="14.7109375" style="60" customWidth="1"/>
    <col min="13822" max="13824" width="15.85546875" style="60" customWidth="1"/>
    <col min="13825" max="13825" width="16" style="60" customWidth="1"/>
    <col min="13826" max="13826" width="10" style="60" customWidth="1"/>
    <col min="13827" max="13827" width="16" style="60" customWidth="1"/>
    <col min="13828" max="13828" width="14.7109375" style="60" customWidth="1"/>
    <col min="13829" max="13829" width="13.28515625" style="60" customWidth="1"/>
    <col min="13830" max="13830" width="17.85546875" style="60" bestFit="1" customWidth="1"/>
    <col min="13831" max="13831" width="15.140625" style="60" customWidth="1"/>
    <col min="13832" max="13832" width="18.140625" style="60" customWidth="1"/>
    <col min="13833" max="13833" width="17.140625" style="60" customWidth="1"/>
    <col min="13834" max="13834" width="14.7109375" style="60" customWidth="1"/>
    <col min="13835" max="13835" width="16.42578125" style="60" bestFit="1" customWidth="1"/>
    <col min="13836" max="14063" width="9.140625" style="60"/>
    <col min="14064" max="14064" width="20.5703125" style="60" customWidth="1"/>
    <col min="14065" max="14065" width="14.42578125" style="60" customWidth="1"/>
    <col min="14066" max="14066" width="14.140625" style="60" customWidth="1"/>
    <col min="14067" max="14067" width="12.5703125" style="60" customWidth="1"/>
    <col min="14068" max="14069" width="15.85546875" style="60" customWidth="1"/>
    <col min="14070" max="14070" width="16.42578125" style="60" customWidth="1"/>
    <col min="14071" max="14071" width="18" style="60" customWidth="1"/>
    <col min="14072" max="14072" width="14" style="60" customWidth="1"/>
    <col min="14073" max="14076" width="15.140625" style="60" customWidth="1"/>
    <col min="14077" max="14077" width="14.7109375" style="60" customWidth="1"/>
    <col min="14078" max="14080" width="15.85546875" style="60" customWidth="1"/>
    <col min="14081" max="14081" width="16" style="60" customWidth="1"/>
    <col min="14082" max="14082" width="10" style="60" customWidth="1"/>
    <col min="14083" max="14083" width="16" style="60" customWidth="1"/>
    <col min="14084" max="14084" width="14.7109375" style="60" customWidth="1"/>
    <col min="14085" max="14085" width="13.28515625" style="60" customWidth="1"/>
    <col min="14086" max="14086" width="17.85546875" style="60" bestFit="1" customWidth="1"/>
    <col min="14087" max="14087" width="15.140625" style="60" customWidth="1"/>
    <col min="14088" max="14088" width="18.140625" style="60" customWidth="1"/>
    <col min="14089" max="14089" width="17.140625" style="60" customWidth="1"/>
    <col min="14090" max="14090" width="14.7109375" style="60" customWidth="1"/>
    <col min="14091" max="14091" width="16.42578125" style="60" bestFit="1" customWidth="1"/>
    <col min="14092" max="14319" width="9.140625" style="60"/>
    <col min="14320" max="14320" width="20.5703125" style="60" customWidth="1"/>
    <col min="14321" max="14321" width="14.42578125" style="60" customWidth="1"/>
    <col min="14322" max="14322" width="14.140625" style="60" customWidth="1"/>
    <col min="14323" max="14323" width="12.5703125" style="60" customWidth="1"/>
    <col min="14324" max="14325" width="15.85546875" style="60" customWidth="1"/>
    <col min="14326" max="14326" width="16.42578125" style="60" customWidth="1"/>
    <col min="14327" max="14327" width="18" style="60" customWidth="1"/>
    <col min="14328" max="14328" width="14" style="60" customWidth="1"/>
    <col min="14329" max="14332" width="15.140625" style="60" customWidth="1"/>
    <col min="14333" max="14333" width="14.7109375" style="60" customWidth="1"/>
    <col min="14334" max="14336" width="15.85546875" style="60" customWidth="1"/>
    <col min="14337" max="14337" width="16" style="60" customWidth="1"/>
    <col min="14338" max="14338" width="10" style="60" customWidth="1"/>
    <col min="14339" max="14339" width="16" style="60" customWidth="1"/>
    <col min="14340" max="14340" width="14.7109375" style="60" customWidth="1"/>
    <col min="14341" max="14341" width="13.28515625" style="60" customWidth="1"/>
    <col min="14342" max="14342" width="17.85546875" style="60" bestFit="1" customWidth="1"/>
    <col min="14343" max="14343" width="15.140625" style="60" customWidth="1"/>
    <col min="14344" max="14344" width="18.140625" style="60" customWidth="1"/>
    <col min="14345" max="14345" width="17.140625" style="60" customWidth="1"/>
    <col min="14346" max="14346" width="14.7109375" style="60" customWidth="1"/>
    <col min="14347" max="14347" width="16.42578125" style="60" bestFit="1" customWidth="1"/>
    <col min="14348" max="14575" width="9.140625" style="60"/>
    <col min="14576" max="14576" width="20.5703125" style="60" customWidth="1"/>
    <col min="14577" max="14577" width="14.42578125" style="60" customWidth="1"/>
    <col min="14578" max="14578" width="14.140625" style="60" customWidth="1"/>
    <col min="14579" max="14579" width="12.5703125" style="60" customWidth="1"/>
    <col min="14580" max="14581" width="15.85546875" style="60" customWidth="1"/>
    <col min="14582" max="14582" width="16.42578125" style="60" customWidth="1"/>
    <col min="14583" max="14583" width="18" style="60" customWidth="1"/>
    <col min="14584" max="14584" width="14" style="60" customWidth="1"/>
    <col min="14585" max="14588" width="15.140625" style="60" customWidth="1"/>
    <col min="14589" max="14589" width="14.7109375" style="60" customWidth="1"/>
    <col min="14590" max="14592" width="15.85546875" style="60" customWidth="1"/>
    <col min="14593" max="14593" width="16" style="60" customWidth="1"/>
    <col min="14594" max="14594" width="10" style="60" customWidth="1"/>
    <col min="14595" max="14595" width="16" style="60" customWidth="1"/>
    <col min="14596" max="14596" width="14.7109375" style="60" customWidth="1"/>
    <col min="14597" max="14597" width="13.28515625" style="60" customWidth="1"/>
    <col min="14598" max="14598" width="17.85546875" style="60" bestFit="1" customWidth="1"/>
    <col min="14599" max="14599" width="15.140625" style="60" customWidth="1"/>
    <col min="14600" max="14600" width="18.140625" style="60" customWidth="1"/>
    <col min="14601" max="14601" width="17.140625" style="60" customWidth="1"/>
    <col min="14602" max="14602" width="14.7109375" style="60" customWidth="1"/>
    <col min="14603" max="14603" width="16.42578125" style="60" bestFit="1" customWidth="1"/>
    <col min="14604" max="14831" width="9.140625" style="60"/>
    <col min="14832" max="14832" width="20.5703125" style="60" customWidth="1"/>
    <col min="14833" max="14833" width="14.42578125" style="60" customWidth="1"/>
    <col min="14834" max="14834" width="14.140625" style="60" customWidth="1"/>
    <col min="14835" max="14835" width="12.5703125" style="60" customWidth="1"/>
    <col min="14836" max="14837" width="15.85546875" style="60" customWidth="1"/>
    <col min="14838" max="14838" width="16.42578125" style="60" customWidth="1"/>
    <col min="14839" max="14839" width="18" style="60" customWidth="1"/>
    <col min="14840" max="14840" width="14" style="60" customWidth="1"/>
    <col min="14841" max="14844" width="15.140625" style="60" customWidth="1"/>
    <col min="14845" max="14845" width="14.7109375" style="60" customWidth="1"/>
    <col min="14846" max="14848" width="15.85546875" style="60" customWidth="1"/>
    <col min="14849" max="14849" width="16" style="60" customWidth="1"/>
    <col min="14850" max="14850" width="10" style="60" customWidth="1"/>
    <col min="14851" max="14851" width="16" style="60" customWidth="1"/>
    <col min="14852" max="14852" width="14.7109375" style="60" customWidth="1"/>
    <col min="14853" max="14853" width="13.28515625" style="60" customWidth="1"/>
    <col min="14854" max="14854" width="17.85546875" style="60" bestFit="1" customWidth="1"/>
    <col min="14855" max="14855" width="15.140625" style="60" customWidth="1"/>
    <col min="14856" max="14856" width="18.140625" style="60" customWidth="1"/>
    <col min="14857" max="14857" width="17.140625" style="60" customWidth="1"/>
    <col min="14858" max="14858" width="14.7109375" style="60" customWidth="1"/>
    <col min="14859" max="14859" width="16.42578125" style="60" bestFit="1" customWidth="1"/>
    <col min="14860" max="15087" width="9.140625" style="60"/>
    <col min="15088" max="15088" width="20.5703125" style="60" customWidth="1"/>
    <col min="15089" max="15089" width="14.42578125" style="60" customWidth="1"/>
    <col min="15090" max="15090" width="14.140625" style="60" customWidth="1"/>
    <col min="15091" max="15091" width="12.5703125" style="60" customWidth="1"/>
    <col min="15092" max="15093" width="15.85546875" style="60" customWidth="1"/>
    <col min="15094" max="15094" width="16.42578125" style="60" customWidth="1"/>
    <col min="15095" max="15095" width="18" style="60" customWidth="1"/>
    <col min="15096" max="15096" width="14" style="60" customWidth="1"/>
    <col min="15097" max="15100" width="15.140625" style="60" customWidth="1"/>
    <col min="15101" max="15101" width="14.7109375" style="60" customWidth="1"/>
    <col min="15102" max="15104" width="15.85546875" style="60" customWidth="1"/>
    <col min="15105" max="15105" width="16" style="60" customWidth="1"/>
    <col min="15106" max="15106" width="10" style="60" customWidth="1"/>
    <col min="15107" max="15107" width="16" style="60" customWidth="1"/>
    <col min="15108" max="15108" width="14.7109375" style="60" customWidth="1"/>
    <col min="15109" max="15109" width="13.28515625" style="60" customWidth="1"/>
    <col min="15110" max="15110" width="17.85546875" style="60" bestFit="1" customWidth="1"/>
    <col min="15111" max="15111" width="15.140625" style="60" customWidth="1"/>
    <col min="15112" max="15112" width="18.140625" style="60" customWidth="1"/>
    <col min="15113" max="15113" width="17.140625" style="60" customWidth="1"/>
    <col min="15114" max="15114" width="14.7109375" style="60" customWidth="1"/>
    <col min="15115" max="15115" width="16.42578125" style="60" bestFit="1" customWidth="1"/>
    <col min="15116" max="15343" width="9.140625" style="60"/>
    <col min="15344" max="15344" width="20.5703125" style="60" customWidth="1"/>
    <col min="15345" max="15345" width="14.42578125" style="60" customWidth="1"/>
    <col min="15346" max="15346" width="14.140625" style="60" customWidth="1"/>
    <col min="15347" max="15347" width="12.5703125" style="60" customWidth="1"/>
    <col min="15348" max="15349" width="15.85546875" style="60" customWidth="1"/>
    <col min="15350" max="15350" width="16.42578125" style="60" customWidth="1"/>
    <col min="15351" max="15351" width="18" style="60" customWidth="1"/>
    <col min="15352" max="15352" width="14" style="60" customWidth="1"/>
    <col min="15353" max="15356" width="15.140625" style="60" customWidth="1"/>
    <col min="15357" max="15357" width="14.7109375" style="60" customWidth="1"/>
    <col min="15358" max="15360" width="15.85546875" style="60" customWidth="1"/>
    <col min="15361" max="15361" width="16" style="60" customWidth="1"/>
    <col min="15362" max="15362" width="10" style="60" customWidth="1"/>
    <col min="15363" max="15363" width="16" style="60" customWidth="1"/>
    <col min="15364" max="15364" width="14.7109375" style="60" customWidth="1"/>
    <col min="15365" max="15365" width="13.28515625" style="60" customWidth="1"/>
    <col min="15366" max="15366" width="17.85546875" style="60" bestFit="1" customWidth="1"/>
    <col min="15367" max="15367" width="15.140625" style="60" customWidth="1"/>
    <col min="15368" max="15368" width="18.140625" style="60" customWidth="1"/>
    <col min="15369" max="15369" width="17.140625" style="60" customWidth="1"/>
    <col min="15370" max="15370" width="14.7109375" style="60" customWidth="1"/>
    <col min="15371" max="15371" width="16.42578125" style="60" bestFit="1" customWidth="1"/>
    <col min="15372" max="15599" width="9.140625" style="60"/>
    <col min="15600" max="15600" width="20.5703125" style="60" customWidth="1"/>
    <col min="15601" max="15601" width="14.42578125" style="60" customWidth="1"/>
    <col min="15602" max="15602" width="14.140625" style="60" customWidth="1"/>
    <col min="15603" max="15603" width="12.5703125" style="60" customWidth="1"/>
    <col min="15604" max="15605" width="15.85546875" style="60" customWidth="1"/>
    <col min="15606" max="15606" width="16.42578125" style="60" customWidth="1"/>
    <col min="15607" max="15607" width="18" style="60" customWidth="1"/>
    <col min="15608" max="15608" width="14" style="60" customWidth="1"/>
    <col min="15609" max="15612" width="15.140625" style="60" customWidth="1"/>
    <col min="15613" max="15613" width="14.7109375" style="60" customWidth="1"/>
    <col min="15614" max="15616" width="15.85546875" style="60" customWidth="1"/>
    <col min="15617" max="15617" width="16" style="60" customWidth="1"/>
    <col min="15618" max="15618" width="10" style="60" customWidth="1"/>
    <col min="15619" max="15619" width="16" style="60" customWidth="1"/>
    <col min="15620" max="15620" width="14.7109375" style="60" customWidth="1"/>
    <col min="15621" max="15621" width="13.28515625" style="60" customWidth="1"/>
    <col min="15622" max="15622" width="17.85546875" style="60" bestFit="1" customWidth="1"/>
    <col min="15623" max="15623" width="15.140625" style="60" customWidth="1"/>
    <col min="15624" max="15624" width="18.140625" style="60" customWidth="1"/>
    <col min="15625" max="15625" width="17.140625" style="60" customWidth="1"/>
    <col min="15626" max="15626" width="14.7109375" style="60" customWidth="1"/>
    <col min="15627" max="15627" width="16.42578125" style="60" bestFit="1" customWidth="1"/>
    <col min="15628" max="15855" width="9.140625" style="60"/>
    <col min="15856" max="15856" width="20.5703125" style="60" customWidth="1"/>
    <col min="15857" max="15857" width="14.42578125" style="60" customWidth="1"/>
    <col min="15858" max="15858" width="14.140625" style="60" customWidth="1"/>
    <col min="15859" max="15859" width="12.5703125" style="60" customWidth="1"/>
    <col min="15860" max="15861" width="15.85546875" style="60" customWidth="1"/>
    <col min="15862" max="15862" width="16.42578125" style="60" customWidth="1"/>
    <col min="15863" max="15863" width="18" style="60" customWidth="1"/>
    <col min="15864" max="15864" width="14" style="60" customWidth="1"/>
    <col min="15865" max="15868" width="15.140625" style="60" customWidth="1"/>
    <col min="15869" max="15869" width="14.7109375" style="60" customWidth="1"/>
    <col min="15870" max="15872" width="15.85546875" style="60" customWidth="1"/>
    <col min="15873" max="15873" width="16" style="60" customWidth="1"/>
    <col min="15874" max="15874" width="10" style="60" customWidth="1"/>
    <col min="15875" max="15875" width="16" style="60" customWidth="1"/>
    <col min="15876" max="15876" width="14.7109375" style="60" customWidth="1"/>
    <col min="15877" max="15877" width="13.28515625" style="60" customWidth="1"/>
    <col min="15878" max="15878" width="17.85546875" style="60" bestFit="1" customWidth="1"/>
    <col min="15879" max="15879" width="15.140625" style="60" customWidth="1"/>
    <col min="15880" max="15880" width="18.140625" style="60" customWidth="1"/>
    <col min="15881" max="15881" width="17.140625" style="60" customWidth="1"/>
    <col min="15882" max="15882" width="14.7109375" style="60" customWidth="1"/>
    <col min="15883" max="15883" width="16.42578125" style="60" bestFit="1" customWidth="1"/>
    <col min="15884" max="16111" width="9.140625" style="60"/>
    <col min="16112" max="16112" width="20.5703125" style="60" customWidth="1"/>
    <col min="16113" max="16113" width="14.42578125" style="60" customWidth="1"/>
    <col min="16114" max="16114" width="14.140625" style="60" customWidth="1"/>
    <col min="16115" max="16115" width="12.5703125" style="60" customWidth="1"/>
    <col min="16116" max="16117" width="15.85546875" style="60" customWidth="1"/>
    <col min="16118" max="16118" width="16.42578125" style="60" customWidth="1"/>
    <col min="16119" max="16119" width="18" style="60" customWidth="1"/>
    <col min="16120" max="16120" width="14" style="60" customWidth="1"/>
    <col min="16121" max="16124" width="15.140625" style="60" customWidth="1"/>
    <col min="16125" max="16125" width="14.7109375" style="60" customWidth="1"/>
    <col min="16126" max="16128" width="15.85546875" style="60" customWidth="1"/>
    <col min="16129" max="16129" width="16" style="60" customWidth="1"/>
    <col min="16130" max="16130" width="10" style="60" customWidth="1"/>
    <col min="16131" max="16131" width="16" style="60" customWidth="1"/>
    <col min="16132" max="16132" width="14.7109375" style="60" customWidth="1"/>
    <col min="16133" max="16133" width="13.28515625" style="60" customWidth="1"/>
    <col min="16134" max="16134" width="17.85546875" style="60" bestFit="1" customWidth="1"/>
    <col min="16135" max="16135" width="15.140625" style="60" customWidth="1"/>
    <col min="16136" max="16136" width="18.140625" style="60" customWidth="1"/>
    <col min="16137" max="16137" width="17.140625" style="60" customWidth="1"/>
    <col min="16138" max="16138" width="14.7109375" style="60" customWidth="1"/>
    <col min="16139" max="16139" width="16.42578125" style="60" bestFit="1" customWidth="1"/>
    <col min="16140" max="16384" width="9.140625" style="60"/>
  </cols>
  <sheetData>
    <row r="1" spans="1:12" s="45" customFormat="1" x14ac:dyDescent="0.3">
      <c r="A1" s="44" t="s">
        <v>55</v>
      </c>
      <c r="B1" s="44"/>
      <c r="C1" s="44"/>
      <c r="D1" s="44"/>
      <c r="E1" s="44"/>
      <c r="F1" s="44"/>
      <c r="G1" s="44"/>
    </row>
    <row r="2" spans="1:12" s="45" customFormat="1" x14ac:dyDescent="0.3">
      <c r="A2" s="44" t="s">
        <v>56</v>
      </c>
      <c r="B2" s="44"/>
      <c r="C2" s="44"/>
      <c r="D2" s="44"/>
      <c r="E2" s="44"/>
      <c r="F2" s="44"/>
      <c r="G2" s="44"/>
    </row>
    <row r="3" spans="1:12" s="45" customFormat="1" x14ac:dyDescent="0.3">
      <c r="A3" s="44" t="s">
        <v>57</v>
      </c>
      <c r="B3" s="44"/>
      <c r="C3" s="44"/>
      <c r="D3" s="44"/>
      <c r="E3" s="44"/>
      <c r="F3" s="44"/>
      <c r="G3" s="44"/>
    </row>
    <row r="4" spans="1:12" s="45" customFormat="1" x14ac:dyDescent="0.3">
      <c r="A4" s="46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48" customFormat="1" ht="42.75" customHeight="1" x14ac:dyDescent="0.3">
      <c r="A5" s="47" t="s">
        <v>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48" customFormat="1" ht="42.75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53" customFormat="1" ht="77.25" customHeight="1" x14ac:dyDescent="0.25">
      <c r="A7" s="50" t="s">
        <v>60</v>
      </c>
      <c r="B7" s="51" t="s">
        <v>61</v>
      </c>
      <c r="C7" s="36" t="s">
        <v>62</v>
      </c>
      <c r="D7" s="36" t="s">
        <v>63</v>
      </c>
      <c r="E7" s="51" t="s">
        <v>64</v>
      </c>
      <c r="F7" s="36" t="s">
        <v>65</v>
      </c>
      <c r="G7" s="36" t="s">
        <v>66</v>
      </c>
      <c r="H7" s="52" t="s">
        <v>67</v>
      </c>
      <c r="I7" s="52" t="s">
        <v>68</v>
      </c>
      <c r="J7" s="52" t="s">
        <v>69</v>
      </c>
      <c r="K7" s="51" t="s">
        <v>70</v>
      </c>
      <c r="L7" s="51" t="s">
        <v>71</v>
      </c>
    </row>
    <row r="8" spans="1:12" s="55" customFormat="1" ht="15.75" x14ac:dyDescent="0.25">
      <c r="A8" s="54">
        <v>0</v>
      </c>
      <c r="B8" s="54">
        <v>1</v>
      </c>
      <c r="C8" s="54">
        <v>2</v>
      </c>
      <c r="D8" s="54" t="s">
        <v>72</v>
      </c>
      <c r="E8" s="54" t="s">
        <v>73</v>
      </c>
      <c r="F8" s="54" t="s">
        <v>74</v>
      </c>
      <c r="G8" s="54" t="s">
        <v>75</v>
      </c>
      <c r="H8" s="54">
        <v>4</v>
      </c>
      <c r="I8" s="54">
        <v>5</v>
      </c>
      <c r="J8" s="54" t="s">
        <v>76</v>
      </c>
      <c r="K8" s="54">
        <v>7</v>
      </c>
      <c r="L8" s="54" t="s">
        <v>77</v>
      </c>
    </row>
    <row r="9" spans="1:12" x14ac:dyDescent="0.3">
      <c r="A9" s="56" t="s">
        <v>78</v>
      </c>
      <c r="B9" s="57">
        <v>126625000</v>
      </c>
      <c r="C9" s="57">
        <v>69710000</v>
      </c>
      <c r="D9" s="57">
        <f>B9-C9</f>
        <v>56915000</v>
      </c>
      <c r="E9" s="57">
        <f>D9*0.01</f>
        <v>569150</v>
      </c>
      <c r="F9" s="57">
        <f>D9*0.05</f>
        <v>2845750</v>
      </c>
      <c r="G9" s="57">
        <f>D9-E9-F9</f>
        <v>53500100</v>
      </c>
      <c r="H9" s="58">
        <v>11579774.58</v>
      </c>
      <c r="I9" s="58">
        <v>0</v>
      </c>
      <c r="J9" s="58">
        <f>H9+I9</f>
        <v>11579774.58</v>
      </c>
      <c r="K9" s="59"/>
      <c r="L9" s="59">
        <f>J12+K9</f>
        <v>34565454.480000004</v>
      </c>
    </row>
    <row r="10" spans="1:12" x14ac:dyDescent="0.3">
      <c r="A10" s="56" t="s">
        <v>79</v>
      </c>
      <c r="B10" s="57"/>
      <c r="C10" s="57"/>
      <c r="D10" s="57"/>
      <c r="E10" s="57"/>
      <c r="F10" s="57"/>
      <c r="G10" s="57"/>
      <c r="H10" s="61">
        <v>11546004.939999999</v>
      </c>
      <c r="I10" s="58">
        <v>0</v>
      </c>
      <c r="J10" s="58">
        <f>H10+I10</f>
        <v>11546004.939999999</v>
      </c>
      <c r="K10" s="59"/>
      <c r="L10" s="59"/>
    </row>
    <row r="11" spans="1:12" x14ac:dyDescent="0.3">
      <c r="A11" s="56" t="s">
        <v>80</v>
      </c>
      <c r="B11" s="57"/>
      <c r="C11" s="57"/>
      <c r="D11" s="57"/>
      <c r="E11" s="57"/>
      <c r="F11" s="57"/>
      <c r="G11" s="57"/>
      <c r="H11" s="62">
        <v>11439674.960000001</v>
      </c>
      <c r="I11" s="58">
        <v>0</v>
      </c>
      <c r="J11" s="58">
        <f>H11+I11</f>
        <v>11439674.960000001</v>
      </c>
      <c r="K11" s="59"/>
      <c r="L11" s="59"/>
    </row>
    <row r="12" spans="1:12" s="44" customFormat="1" x14ac:dyDescent="0.3">
      <c r="A12" s="63" t="s">
        <v>81</v>
      </c>
      <c r="B12" s="57"/>
      <c r="C12" s="57"/>
      <c r="D12" s="57"/>
      <c r="E12" s="57"/>
      <c r="F12" s="57"/>
      <c r="G12" s="57"/>
      <c r="H12" s="64">
        <f>SUM(H9:H11)</f>
        <v>34565454.480000004</v>
      </c>
      <c r="I12" s="64">
        <f>SUM(I9:I11)</f>
        <v>0</v>
      </c>
      <c r="J12" s="64">
        <f>SUM(J9:J11)</f>
        <v>34565454.480000004</v>
      </c>
      <c r="K12" s="59"/>
      <c r="L12" s="59"/>
    </row>
    <row r="13" spans="1:12" x14ac:dyDescent="0.3">
      <c r="A13" s="56" t="s">
        <v>82</v>
      </c>
      <c r="B13" s="57"/>
      <c r="C13" s="57"/>
      <c r="D13" s="57"/>
      <c r="E13" s="57"/>
      <c r="F13" s="57"/>
      <c r="G13" s="57"/>
      <c r="H13" s="65">
        <v>11454155.66</v>
      </c>
      <c r="I13" s="58">
        <v>-26651.64</v>
      </c>
      <c r="J13" s="65">
        <f>SUM(H13:I13)</f>
        <v>11427504.02</v>
      </c>
      <c r="K13" s="66">
        <v>348550</v>
      </c>
      <c r="L13" s="66">
        <f>K13+J16</f>
        <v>34656696.629999995</v>
      </c>
    </row>
    <row r="14" spans="1:12" x14ac:dyDescent="0.3">
      <c r="A14" s="56" t="s">
        <v>83</v>
      </c>
      <c r="B14" s="57"/>
      <c r="C14" s="57"/>
      <c r="D14" s="57"/>
      <c r="E14" s="57"/>
      <c r="F14" s="57"/>
      <c r="G14" s="57"/>
      <c r="H14" s="65">
        <v>11491139.859999999</v>
      </c>
      <c r="I14" s="58">
        <v>-94002.9</v>
      </c>
      <c r="J14" s="65">
        <f>SUM(H14:I14)</f>
        <v>11397136.959999999</v>
      </c>
      <c r="K14" s="66"/>
      <c r="L14" s="66"/>
    </row>
    <row r="15" spans="1:12" x14ac:dyDescent="0.3">
      <c r="A15" s="56" t="s">
        <v>84</v>
      </c>
      <c r="B15" s="57"/>
      <c r="C15" s="57"/>
      <c r="D15" s="57"/>
      <c r="E15" s="57"/>
      <c r="F15" s="57"/>
      <c r="G15" s="57"/>
      <c r="H15" s="65">
        <v>11502150</v>
      </c>
      <c r="I15" s="58">
        <v>-18644.349999999999</v>
      </c>
      <c r="J15" s="65">
        <f>SUM(H15:I15)</f>
        <v>11483505.65</v>
      </c>
      <c r="K15" s="66"/>
      <c r="L15" s="66"/>
    </row>
    <row r="16" spans="1:12" s="44" customFormat="1" x14ac:dyDescent="0.3">
      <c r="A16" s="63" t="s">
        <v>85</v>
      </c>
      <c r="B16" s="57"/>
      <c r="C16" s="57"/>
      <c r="D16" s="57"/>
      <c r="E16" s="57"/>
      <c r="F16" s="57"/>
      <c r="G16" s="57"/>
      <c r="H16" s="64">
        <f>H13+H14+H15</f>
        <v>34447445.519999996</v>
      </c>
      <c r="I16" s="58">
        <f>I13+I14+I15</f>
        <v>-139298.88999999998</v>
      </c>
      <c r="J16" s="64">
        <f>J13+J14+J15</f>
        <v>34308146.629999995</v>
      </c>
      <c r="K16" s="66"/>
      <c r="L16" s="66"/>
    </row>
    <row r="17" spans="1:15" s="44" customFormat="1" x14ac:dyDescent="0.3">
      <c r="A17" s="63" t="s">
        <v>86</v>
      </c>
      <c r="B17" s="57"/>
      <c r="C17" s="57"/>
      <c r="D17" s="57"/>
      <c r="E17" s="57"/>
      <c r="F17" s="57"/>
      <c r="G17" s="57"/>
      <c r="H17" s="64">
        <f>H12+H16</f>
        <v>69012900</v>
      </c>
      <c r="I17" s="64">
        <f>I12+I16</f>
        <v>-139298.88999999998</v>
      </c>
      <c r="J17" s="64">
        <f>J12+J16</f>
        <v>68873601.109999999</v>
      </c>
      <c r="K17" s="67">
        <f>K9+K13</f>
        <v>348550</v>
      </c>
      <c r="L17" s="67">
        <f>L9+L13</f>
        <v>69222151.109999999</v>
      </c>
      <c r="M17" s="68"/>
      <c r="N17" s="68"/>
    </row>
    <row r="18" spans="1:15" x14ac:dyDescent="0.3">
      <c r="A18" s="56" t="s">
        <v>87</v>
      </c>
      <c r="B18" s="57"/>
      <c r="C18" s="57"/>
      <c r="D18" s="57"/>
      <c r="E18" s="57"/>
      <c r="F18" s="57"/>
      <c r="G18" s="57"/>
      <c r="H18" s="58">
        <v>11526908.76</v>
      </c>
      <c r="I18" s="58">
        <v>0</v>
      </c>
      <c r="J18" s="58">
        <f>H18+I18</f>
        <v>11526908.76</v>
      </c>
      <c r="K18" s="59">
        <v>348550</v>
      </c>
      <c r="L18" s="59">
        <f>J21+K18</f>
        <v>35004637.299999997</v>
      </c>
      <c r="N18" s="69"/>
    </row>
    <row r="19" spans="1:15" x14ac:dyDescent="0.3">
      <c r="A19" s="56" t="s">
        <v>88</v>
      </c>
      <c r="B19" s="57"/>
      <c r="C19" s="57"/>
      <c r="D19" s="57"/>
      <c r="E19" s="57"/>
      <c r="F19" s="57"/>
      <c r="G19" s="57"/>
      <c r="H19" s="61"/>
      <c r="I19" s="58">
        <v>11564589.27</v>
      </c>
      <c r="J19" s="58">
        <f>H19+I19</f>
        <v>11564589.27</v>
      </c>
      <c r="K19" s="59"/>
      <c r="L19" s="59"/>
      <c r="N19" s="69"/>
    </row>
    <row r="20" spans="1:15" x14ac:dyDescent="0.3">
      <c r="A20" s="56" t="s">
        <v>89</v>
      </c>
      <c r="B20" s="57"/>
      <c r="C20" s="57"/>
      <c r="D20" s="57"/>
      <c r="E20" s="57"/>
      <c r="F20" s="57"/>
      <c r="G20" s="57"/>
      <c r="H20" s="62"/>
      <c r="I20" s="58">
        <v>11564589.27</v>
      </c>
      <c r="J20" s="58">
        <f>H20+I20</f>
        <v>11564589.27</v>
      </c>
      <c r="K20" s="59"/>
      <c r="L20" s="59"/>
      <c r="N20" s="69"/>
    </row>
    <row r="21" spans="1:15" x14ac:dyDescent="0.3">
      <c r="A21" s="63" t="s">
        <v>90</v>
      </c>
      <c r="B21" s="57"/>
      <c r="C21" s="57"/>
      <c r="D21" s="57"/>
      <c r="E21" s="57"/>
      <c r="F21" s="57"/>
      <c r="G21" s="57"/>
      <c r="H21" s="64">
        <f>SUM(H18:H20)</f>
        <v>11526908.76</v>
      </c>
      <c r="I21" s="64">
        <f>SUM(I18:I20)</f>
        <v>23129178.539999999</v>
      </c>
      <c r="J21" s="64">
        <f>SUM(J18:J20)</f>
        <v>34656087.299999997</v>
      </c>
      <c r="K21" s="59"/>
      <c r="L21" s="59"/>
    </row>
    <row r="22" spans="1:15" x14ac:dyDescent="0.3">
      <c r="A22" s="63" t="s">
        <v>91</v>
      </c>
      <c r="B22" s="57"/>
      <c r="C22" s="57"/>
      <c r="D22" s="57"/>
      <c r="E22" s="57"/>
      <c r="F22" s="57"/>
      <c r="G22" s="57"/>
      <c r="H22" s="64">
        <f>H12+H16+H21</f>
        <v>80539808.760000005</v>
      </c>
      <c r="I22" s="64">
        <f>I12+I16+I21</f>
        <v>22989879.649999999</v>
      </c>
      <c r="J22" s="64">
        <f t="shared" ref="J22" si="0">J12+J16+J21</f>
        <v>103529688.41</v>
      </c>
      <c r="K22" s="64">
        <f>K9+K13+K18</f>
        <v>697100</v>
      </c>
      <c r="L22" s="64">
        <f>L9+L13+L18</f>
        <v>104226788.41</v>
      </c>
      <c r="N22" s="69"/>
      <c r="O22" s="69"/>
    </row>
    <row r="23" spans="1:15" x14ac:dyDescent="0.3">
      <c r="A23" s="56" t="s">
        <v>92</v>
      </c>
      <c r="B23" s="57"/>
      <c r="C23" s="57"/>
      <c r="D23" s="57"/>
      <c r="E23" s="57"/>
      <c r="F23" s="57"/>
      <c r="G23" s="57"/>
      <c r="H23" s="65"/>
      <c r="I23" s="58">
        <v>11600000.439999999</v>
      </c>
      <c r="J23" s="65">
        <f>SUM(H23:I23)</f>
        <v>11600000.439999999</v>
      </c>
      <c r="K23" s="66">
        <f>284575*2</f>
        <v>569150</v>
      </c>
      <c r="L23" s="66">
        <f>K23+J26</f>
        <v>19552461.59</v>
      </c>
      <c r="M23" s="69"/>
    </row>
    <row r="24" spans="1:15" x14ac:dyDescent="0.3">
      <c r="A24" s="56" t="s">
        <v>93</v>
      </c>
      <c r="B24" s="57"/>
      <c r="C24" s="57"/>
      <c r="D24" s="57"/>
      <c r="E24" s="57"/>
      <c r="F24" s="57"/>
      <c r="G24" s="57"/>
      <c r="H24" s="65"/>
      <c r="I24" s="58">
        <v>6778164.8499999996</v>
      </c>
      <c r="J24" s="65">
        <f>SUM(H24:I24)</f>
        <v>6778164.8499999996</v>
      </c>
      <c r="K24" s="66"/>
      <c r="L24" s="66"/>
      <c r="M24" s="69"/>
    </row>
    <row r="25" spans="1:15" x14ac:dyDescent="0.3">
      <c r="A25" s="56" t="s">
        <v>94</v>
      </c>
      <c r="B25" s="57"/>
      <c r="C25" s="57"/>
      <c r="D25" s="57"/>
      <c r="E25" s="57"/>
      <c r="F25" s="57"/>
      <c r="G25" s="57"/>
      <c r="H25" s="65"/>
      <c r="I25" s="58">
        <v>605146.30000000005</v>
      </c>
      <c r="J25" s="65">
        <f>SUM(H25:I25)</f>
        <v>605146.30000000005</v>
      </c>
      <c r="K25" s="66"/>
      <c r="L25" s="66"/>
    </row>
    <row r="26" spans="1:15" x14ac:dyDescent="0.3">
      <c r="A26" s="63" t="s">
        <v>85</v>
      </c>
      <c r="B26" s="57"/>
      <c r="C26" s="57"/>
      <c r="D26" s="57"/>
      <c r="E26" s="57"/>
      <c r="F26" s="57"/>
      <c r="G26" s="57"/>
      <c r="H26" s="64">
        <f>H23+H24+H25</f>
        <v>0</v>
      </c>
      <c r="I26" s="58">
        <f>I23+I24+I25</f>
        <v>18983311.59</v>
      </c>
      <c r="J26" s="64">
        <f>J23+J24+J25</f>
        <v>18983311.59</v>
      </c>
      <c r="K26" s="66"/>
      <c r="L26" s="66"/>
    </row>
    <row r="27" spans="1:15" x14ac:dyDescent="0.3">
      <c r="A27" s="63" t="s">
        <v>95</v>
      </c>
      <c r="B27" s="57"/>
      <c r="C27" s="57"/>
      <c r="D27" s="57"/>
      <c r="E27" s="57"/>
      <c r="F27" s="57"/>
      <c r="G27" s="57"/>
      <c r="H27" s="64">
        <f>H21+H26</f>
        <v>11526908.76</v>
      </c>
      <c r="I27" s="64">
        <f>I21+I26</f>
        <v>42112490.129999995</v>
      </c>
      <c r="J27" s="64">
        <f>J21+J26</f>
        <v>53639398.890000001</v>
      </c>
      <c r="K27" s="67">
        <f>K18+K23</f>
        <v>917700</v>
      </c>
      <c r="L27" s="67">
        <f>L18+L23</f>
        <v>54557098.890000001</v>
      </c>
      <c r="M27" s="69"/>
    </row>
    <row r="28" spans="1:15" x14ac:dyDescent="0.3">
      <c r="A28" s="56" t="s">
        <v>96</v>
      </c>
      <c r="B28" s="57"/>
      <c r="C28" s="57"/>
      <c r="D28" s="57"/>
      <c r="E28" s="57"/>
      <c r="F28" s="57"/>
      <c r="G28" s="57"/>
      <c r="H28" s="70">
        <f>H17+H27</f>
        <v>80539808.760000005</v>
      </c>
      <c r="I28" s="70">
        <f t="shared" ref="I28:K28" si="1">I17+I27</f>
        <v>41973191.239999995</v>
      </c>
      <c r="J28" s="70">
        <f t="shared" si="1"/>
        <v>122513000</v>
      </c>
      <c r="K28" s="70">
        <f t="shared" si="1"/>
        <v>1266250</v>
      </c>
      <c r="L28" s="70">
        <f>L17+L27</f>
        <v>123779250</v>
      </c>
      <c r="M28" s="69"/>
      <c r="N28" s="69"/>
    </row>
    <row r="29" spans="1:15" x14ac:dyDescent="0.3">
      <c r="D29" s="45"/>
      <c r="H29" s="69"/>
      <c r="I29" s="69"/>
      <c r="J29" s="69"/>
      <c r="K29" s="69"/>
      <c r="L29" s="69"/>
    </row>
    <row r="30" spans="1:15" x14ac:dyDescent="0.3">
      <c r="I30" s="69"/>
      <c r="L30" s="69"/>
      <c r="M30" s="69"/>
    </row>
    <row r="31" spans="1:15" x14ac:dyDescent="0.3">
      <c r="C31" s="76" t="s">
        <v>101</v>
      </c>
      <c r="D31" s="76"/>
      <c r="E31" s="76"/>
      <c r="F31" s="76"/>
      <c r="G31" s="76"/>
      <c r="H31" s="76"/>
      <c r="I31" s="76"/>
      <c r="J31" s="71"/>
    </row>
    <row r="32" spans="1:15" x14ac:dyDescent="0.3">
      <c r="C32" s="44"/>
      <c r="D32" s="72"/>
      <c r="E32" s="23"/>
      <c r="F32" s="73"/>
      <c r="G32" s="73"/>
      <c r="H32" s="74"/>
      <c r="I32" s="74"/>
      <c r="J32" s="24"/>
    </row>
    <row r="33" spans="1:17" x14ac:dyDescent="0.3">
      <c r="C33" s="75" t="s">
        <v>97</v>
      </c>
      <c r="D33" s="75"/>
      <c r="E33" s="75"/>
      <c r="F33" s="75"/>
      <c r="G33" s="75"/>
      <c r="H33" s="75"/>
      <c r="I33" s="75"/>
      <c r="J33" s="75"/>
    </row>
    <row r="34" spans="1:17" x14ac:dyDescent="0.3">
      <c r="C34" s="23"/>
      <c r="D34" s="23"/>
      <c r="E34" s="23"/>
      <c r="F34" s="23"/>
      <c r="G34" s="23"/>
      <c r="H34" s="23"/>
      <c r="I34" s="23"/>
      <c r="J34" s="23"/>
    </row>
    <row r="35" spans="1:17" x14ac:dyDescent="0.3">
      <c r="C35" s="75" t="s">
        <v>98</v>
      </c>
      <c r="D35" s="75"/>
      <c r="E35" s="75"/>
      <c r="F35" s="75"/>
      <c r="G35" s="75"/>
      <c r="H35" s="75"/>
      <c r="I35" s="75"/>
      <c r="J35" s="75"/>
    </row>
    <row r="36" spans="1:17" x14ac:dyDescent="0.3">
      <c r="C36" s="23"/>
      <c r="D36" s="23"/>
      <c r="E36" s="23"/>
      <c r="F36" s="23"/>
      <c r="G36" s="23"/>
      <c r="H36" s="23"/>
      <c r="I36" s="23"/>
      <c r="J36" s="23"/>
    </row>
    <row r="37" spans="1:17" x14ac:dyDescent="0.3">
      <c r="A37" s="17"/>
      <c r="B37" s="17"/>
      <c r="C37" s="75" t="s">
        <v>99</v>
      </c>
      <c r="D37" s="75"/>
      <c r="E37" s="75"/>
      <c r="F37" s="75"/>
      <c r="G37" s="75"/>
      <c r="H37" s="75"/>
      <c r="I37" s="75"/>
      <c r="J37" s="75"/>
      <c r="K37" s="69"/>
      <c r="L37" s="69"/>
      <c r="M37" s="69"/>
      <c r="N37" s="69"/>
      <c r="O37" s="69"/>
      <c r="P37" s="69"/>
      <c r="Q37" s="69"/>
    </row>
    <row r="38" spans="1:17" x14ac:dyDescent="0.3">
      <c r="A38" s="17"/>
      <c r="B38" s="17"/>
      <c r="C38" s="23"/>
      <c r="D38" s="23"/>
      <c r="E38" s="23"/>
      <c r="F38" s="23"/>
      <c r="G38" s="23"/>
      <c r="H38" s="23"/>
      <c r="I38" s="23"/>
      <c r="J38" s="23"/>
      <c r="K38" s="69"/>
      <c r="L38" s="69"/>
      <c r="M38" s="69"/>
      <c r="N38" s="69"/>
      <c r="O38" s="69"/>
      <c r="P38" s="69"/>
      <c r="Q38" s="69"/>
    </row>
    <row r="39" spans="1:17" x14ac:dyDescent="0.3">
      <c r="C39" s="75" t="s">
        <v>100</v>
      </c>
      <c r="D39" s="75"/>
      <c r="E39" s="75"/>
      <c r="F39" s="75"/>
      <c r="G39" s="75"/>
      <c r="H39" s="75"/>
      <c r="I39" s="75"/>
      <c r="J39" s="75"/>
    </row>
  </sheetData>
  <mergeCells count="21">
    <mergeCell ref="C31:I31"/>
    <mergeCell ref="C33:J33"/>
    <mergeCell ref="C35:J35"/>
    <mergeCell ref="C37:J37"/>
    <mergeCell ref="C39:J39"/>
    <mergeCell ref="K13:K16"/>
    <mergeCell ref="L13:L16"/>
    <mergeCell ref="K18:K21"/>
    <mergeCell ref="L18:L21"/>
    <mergeCell ref="K23:K26"/>
    <mergeCell ref="L23:L26"/>
    <mergeCell ref="A4:L4"/>
    <mergeCell ref="A5:L5"/>
    <mergeCell ref="B9:B28"/>
    <mergeCell ref="C9:C28"/>
    <mergeCell ref="D9:D28"/>
    <mergeCell ref="E9:E28"/>
    <mergeCell ref="F9:F28"/>
    <mergeCell ref="G9:G28"/>
    <mergeCell ref="K9:K12"/>
    <mergeCell ref="L9:L12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7"/>
  <sheetViews>
    <sheetView tabSelected="1" workbookViewId="0">
      <selection activeCell="D10" sqref="D10"/>
    </sheetView>
  </sheetViews>
  <sheetFormatPr defaultColWidth="13.85546875" defaultRowHeight="12.75" x14ac:dyDescent="0.2"/>
  <cols>
    <col min="1" max="1" width="29.140625" style="1" customWidth="1"/>
    <col min="2" max="2" width="12.42578125" style="30" customWidth="1"/>
    <col min="3" max="3" width="12.7109375" style="30" customWidth="1"/>
    <col min="4" max="4" width="12.42578125" style="30" customWidth="1"/>
    <col min="5" max="25" width="13.85546875" style="1"/>
    <col min="26" max="27" width="13.85546875" style="1" customWidth="1"/>
    <col min="28" max="28" width="14.28515625" style="1" customWidth="1"/>
    <col min="29" max="31" width="13.85546875" style="1" bestFit="1" customWidth="1"/>
    <col min="32" max="32" width="12.5703125" style="1" bestFit="1" customWidth="1"/>
    <col min="33" max="33" width="13.85546875" style="1" bestFit="1" customWidth="1"/>
    <col min="34" max="34" width="13" style="1" customWidth="1"/>
    <col min="35" max="35" width="13.28515625" style="1" customWidth="1"/>
    <col min="36" max="36" width="12.42578125" style="1" customWidth="1"/>
    <col min="37" max="37" width="13.28515625" style="1" customWidth="1"/>
    <col min="38" max="38" width="14" style="1" customWidth="1"/>
    <col min="39" max="39" width="14.140625" style="1" customWidth="1"/>
    <col min="40" max="40" width="13" style="1" customWidth="1"/>
    <col min="41" max="16384" width="13.85546875" style="1"/>
  </cols>
  <sheetData>
    <row r="1" spans="1:49" x14ac:dyDescent="0.2">
      <c r="A1" s="71" t="s">
        <v>102</v>
      </c>
      <c r="B1" s="41"/>
      <c r="C1" s="26"/>
      <c r="D1" s="41"/>
    </row>
    <row r="2" spans="1:49" x14ac:dyDescent="0.2">
      <c r="A2" s="77" t="s">
        <v>56</v>
      </c>
      <c r="B2" s="41"/>
      <c r="C2" s="26"/>
      <c r="D2" s="41"/>
    </row>
    <row r="3" spans="1:49" x14ac:dyDescent="0.2">
      <c r="A3" s="78" t="s">
        <v>57</v>
      </c>
      <c r="C3" s="27"/>
    </row>
    <row r="4" spans="1:49" ht="15" customHeight="1" x14ac:dyDescent="0.2">
      <c r="A4" s="75" t="s">
        <v>58</v>
      </c>
      <c r="B4" s="75"/>
      <c r="C4" s="75"/>
      <c r="D4" s="75"/>
      <c r="E4" s="75"/>
      <c r="F4" s="75"/>
      <c r="G4" s="75"/>
      <c r="H4" s="75"/>
      <c r="I4" s="75"/>
      <c r="J4" s="75"/>
      <c r="K4" s="75" t="s">
        <v>58</v>
      </c>
      <c r="L4" s="75"/>
      <c r="M4" s="75"/>
      <c r="N4" s="75"/>
      <c r="O4" s="75"/>
      <c r="P4" s="75"/>
      <c r="Q4" s="75"/>
      <c r="R4" s="75"/>
      <c r="S4" s="75"/>
      <c r="T4" s="75"/>
      <c r="U4" s="78"/>
      <c r="V4" s="75" t="s">
        <v>58</v>
      </c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8"/>
      <c r="AI4" s="78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</row>
    <row r="5" spans="1:49" ht="12.75" customHeight="1" x14ac:dyDescent="0.2">
      <c r="A5" s="79" t="s">
        <v>103</v>
      </c>
      <c r="B5" s="79"/>
      <c r="C5" s="79"/>
      <c r="D5" s="79"/>
      <c r="E5" s="79"/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79"/>
      <c r="Q5" s="79"/>
      <c r="R5" s="79"/>
      <c r="S5" s="79"/>
      <c r="T5" s="79"/>
      <c r="U5" s="80"/>
      <c r="V5" s="79" t="s">
        <v>103</v>
      </c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0"/>
      <c r="AI5" s="80"/>
      <c r="AJ5" s="79" t="s">
        <v>103</v>
      </c>
      <c r="AK5" s="79"/>
      <c r="AL5" s="79"/>
      <c r="AM5" s="79"/>
      <c r="AN5" s="79"/>
      <c r="AO5" s="79"/>
      <c r="AP5" s="79"/>
      <c r="AQ5" s="79"/>
      <c r="AR5" s="79"/>
      <c r="AS5" s="79"/>
      <c r="AT5" s="79"/>
    </row>
    <row r="6" spans="1:49" ht="24.75" customHeight="1" thickBo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81"/>
      <c r="AD6" s="81"/>
      <c r="AE6" s="81"/>
      <c r="AF6" s="81"/>
      <c r="AG6" s="81"/>
      <c r="AH6" s="81"/>
      <c r="AI6" s="81"/>
      <c r="AJ6" s="81"/>
      <c r="AK6" s="80"/>
      <c r="AL6" s="80"/>
      <c r="AM6" s="80"/>
      <c r="AN6" s="80"/>
    </row>
    <row r="7" spans="1:49" ht="87" customHeight="1" thickBot="1" x14ac:dyDescent="0.25">
      <c r="A7" s="14" t="s">
        <v>104</v>
      </c>
      <c r="B7" s="12" t="s">
        <v>105</v>
      </c>
      <c r="C7" s="12" t="s">
        <v>106</v>
      </c>
      <c r="D7" s="12" t="s">
        <v>107</v>
      </c>
      <c r="E7" s="12" t="s">
        <v>108</v>
      </c>
      <c r="F7" s="12" t="s">
        <v>109</v>
      </c>
      <c r="G7" s="12" t="s">
        <v>110</v>
      </c>
      <c r="H7" s="12" t="s">
        <v>111</v>
      </c>
      <c r="I7" s="12" t="s">
        <v>112</v>
      </c>
      <c r="J7" s="12" t="s">
        <v>113</v>
      </c>
      <c r="K7" s="12" t="s">
        <v>114</v>
      </c>
      <c r="L7" s="12" t="s">
        <v>115</v>
      </c>
      <c r="M7" s="12" t="s">
        <v>116</v>
      </c>
      <c r="N7" s="12" t="s">
        <v>117</v>
      </c>
      <c r="O7" s="12" t="s">
        <v>118</v>
      </c>
      <c r="P7" s="12" t="s">
        <v>119</v>
      </c>
      <c r="Q7" s="12" t="s">
        <v>120</v>
      </c>
      <c r="R7" s="12" t="s">
        <v>121</v>
      </c>
      <c r="S7" s="82" t="s">
        <v>122</v>
      </c>
      <c r="T7" s="12" t="s">
        <v>123</v>
      </c>
      <c r="U7" s="12" t="s">
        <v>124</v>
      </c>
      <c r="V7" s="12" t="s">
        <v>125</v>
      </c>
      <c r="W7" s="12" t="s">
        <v>126</v>
      </c>
      <c r="X7" s="12" t="s">
        <v>127</v>
      </c>
      <c r="Y7" s="12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62</v>
      </c>
      <c r="AE7" s="36" t="s">
        <v>63</v>
      </c>
      <c r="AF7" s="36" t="s">
        <v>133</v>
      </c>
      <c r="AG7" s="36" t="s">
        <v>134</v>
      </c>
      <c r="AH7" s="36" t="s">
        <v>135</v>
      </c>
      <c r="AI7" s="36" t="s">
        <v>136</v>
      </c>
      <c r="AJ7" s="36" t="s">
        <v>137</v>
      </c>
      <c r="AK7" s="36" t="s">
        <v>138</v>
      </c>
      <c r="AL7" s="36" t="s">
        <v>139</v>
      </c>
      <c r="AM7" s="36" t="s">
        <v>140</v>
      </c>
      <c r="AN7" s="36" t="s">
        <v>141</v>
      </c>
      <c r="AO7" s="36" t="s">
        <v>50</v>
      </c>
      <c r="AP7" s="36" t="s">
        <v>51</v>
      </c>
      <c r="AQ7" s="36" t="s">
        <v>52</v>
      </c>
      <c r="AR7" s="36" t="s">
        <v>142</v>
      </c>
      <c r="AS7" s="36" t="s">
        <v>143</v>
      </c>
      <c r="AT7" s="36" t="s">
        <v>144</v>
      </c>
      <c r="AU7" s="36" t="s">
        <v>145</v>
      </c>
    </row>
    <row r="8" spans="1:49" ht="25.5" x14ac:dyDescent="0.2">
      <c r="A8" s="13" t="s">
        <v>0</v>
      </c>
      <c r="B8" s="10">
        <v>1</v>
      </c>
      <c r="C8" s="10">
        <v>2</v>
      </c>
      <c r="D8" s="10">
        <v>3</v>
      </c>
      <c r="E8" s="83" t="s">
        <v>146</v>
      </c>
      <c r="F8" s="83">
        <v>5</v>
      </c>
      <c r="G8" s="10">
        <v>6</v>
      </c>
      <c r="H8" s="10">
        <v>7</v>
      </c>
      <c r="I8" s="10">
        <v>8</v>
      </c>
      <c r="J8" s="10" t="s">
        <v>147</v>
      </c>
      <c r="K8" s="84">
        <v>10</v>
      </c>
      <c r="L8" s="84">
        <v>11</v>
      </c>
      <c r="M8" s="10">
        <v>12</v>
      </c>
      <c r="N8" s="10">
        <v>13</v>
      </c>
      <c r="O8" s="85" t="s">
        <v>148</v>
      </c>
      <c r="P8" s="84">
        <v>15</v>
      </c>
      <c r="Q8" s="84">
        <v>16</v>
      </c>
      <c r="R8" s="84">
        <v>17</v>
      </c>
      <c r="S8" s="86">
        <v>18</v>
      </c>
      <c r="T8" s="83">
        <v>19</v>
      </c>
      <c r="U8" s="83">
        <v>20</v>
      </c>
      <c r="V8" s="83">
        <v>21</v>
      </c>
      <c r="W8" s="7">
        <v>22</v>
      </c>
      <c r="X8" s="84" t="s">
        <v>149</v>
      </c>
      <c r="Y8" s="87" t="s">
        <v>150</v>
      </c>
      <c r="Z8" s="83">
        <v>25</v>
      </c>
      <c r="AA8" s="83" t="s">
        <v>151</v>
      </c>
      <c r="AB8" s="83" t="s">
        <v>152</v>
      </c>
      <c r="AC8" s="83">
        <v>27</v>
      </c>
      <c r="AD8" s="83">
        <v>28</v>
      </c>
      <c r="AE8" s="83" t="s">
        <v>153</v>
      </c>
      <c r="AF8" s="88" t="s">
        <v>154</v>
      </c>
      <c r="AG8" s="88" t="s">
        <v>155</v>
      </c>
      <c r="AH8" s="88">
        <v>32</v>
      </c>
      <c r="AI8" s="88" t="s">
        <v>156</v>
      </c>
      <c r="AJ8" s="89" t="s">
        <v>157</v>
      </c>
      <c r="AK8" s="83">
        <v>33</v>
      </c>
      <c r="AL8" s="83">
        <v>34</v>
      </c>
      <c r="AM8" s="83" t="s">
        <v>158</v>
      </c>
      <c r="AN8" s="83">
        <v>36</v>
      </c>
      <c r="AO8" s="83">
        <v>37</v>
      </c>
      <c r="AP8" s="83">
        <v>38</v>
      </c>
      <c r="AQ8" s="83" t="s">
        <v>159</v>
      </c>
      <c r="AR8" s="83">
        <v>40</v>
      </c>
      <c r="AS8" s="83" t="s">
        <v>160</v>
      </c>
      <c r="AT8" s="90" t="s">
        <v>161</v>
      </c>
      <c r="AU8" s="36" t="s">
        <v>162</v>
      </c>
    </row>
    <row r="9" spans="1:49" s="3" customFormat="1" ht="15" x14ac:dyDescent="0.25">
      <c r="A9" s="6" t="s">
        <v>1</v>
      </c>
      <c r="B9" s="38">
        <v>6007080.9299999997</v>
      </c>
      <c r="C9" s="38">
        <v>6656803.9400000004</v>
      </c>
      <c r="D9" s="91">
        <v>6486237.4699999997</v>
      </c>
      <c r="E9" s="8">
        <f>B9+C9+D9</f>
        <v>19150122.34</v>
      </c>
      <c r="F9" s="92">
        <v>19401074.789999999</v>
      </c>
      <c r="G9" s="38">
        <v>6824944.71</v>
      </c>
      <c r="H9" s="38">
        <v>6800779.3399999999</v>
      </c>
      <c r="I9" s="38">
        <v>6027008.4199999999</v>
      </c>
      <c r="J9" s="38">
        <f>SUM(G9:I9)</f>
        <v>19652732.469999999</v>
      </c>
      <c r="K9" s="8">
        <v>39296310.299999997</v>
      </c>
      <c r="L9" s="38">
        <v>6688484.6299999999</v>
      </c>
      <c r="M9" s="38">
        <v>6691409.3300000001</v>
      </c>
      <c r="N9" s="38">
        <v>6379833.29</v>
      </c>
      <c r="O9" s="38">
        <f>K9+L9+M9+N9</f>
        <v>59056037.549999997</v>
      </c>
      <c r="P9" s="38">
        <v>59252038.25</v>
      </c>
      <c r="Q9" s="38">
        <v>6857054.9299999997</v>
      </c>
      <c r="R9" s="38">
        <v>6737800.6399999997</v>
      </c>
      <c r="S9" s="93">
        <v>6901546.7599999998</v>
      </c>
      <c r="T9" s="8">
        <v>20909276.370000001</v>
      </c>
      <c r="U9" s="8">
        <v>6581484.2999999998</v>
      </c>
      <c r="V9" s="8">
        <v>7045465.4100000001</v>
      </c>
      <c r="W9" s="8">
        <v>6041770.7599999998</v>
      </c>
      <c r="X9" s="38">
        <f>P9+T9+U9+V9+W9</f>
        <v>99830035.090000004</v>
      </c>
      <c r="Y9" s="94">
        <f>X9/15</f>
        <v>6655335.672666667</v>
      </c>
      <c r="Z9" s="95">
        <v>7639024.8330550911</v>
      </c>
      <c r="AA9" s="95">
        <v>7559202.2199999997</v>
      </c>
      <c r="AB9" s="6">
        <f>Y9/$Y$57</f>
        <v>0.53072684255514824</v>
      </c>
      <c r="AC9" s="96">
        <v>126625000</v>
      </c>
      <c r="AD9" s="96">
        <v>69710000</v>
      </c>
      <c r="AE9" s="96">
        <f>AC9-AD9</f>
        <v>56915000</v>
      </c>
      <c r="AF9" s="96">
        <f>AE9*0.06</f>
        <v>3414900</v>
      </c>
      <c r="AG9" s="96">
        <f>AE9-AF9</f>
        <v>53500100</v>
      </c>
      <c r="AH9" s="38">
        <v>6109608</v>
      </c>
      <c r="AI9" s="97">
        <f>AG9-AH57</f>
        <v>41973191.240000002</v>
      </c>
      <c r="AJ9" s="8">
        <f>AB9*$AI$59</f>
        <v>22126489.023923982</v>
      </c>
      <c r="AK9" s="8">
        <v>6046296</v>
      </c>
      <c r="AL9" s="8">
        <v>6046296</v>
      </c>
      <c r="AM9" s="8">
        <f>AH9+AK9+AL9</f>
        <v>18202200</v>
      </c>
      <c r="AN9" s="8">
        <v>6046296</v>
      </c>
      <c r="AO9" s="8">
        <v>3592956</v>
      </c>
      <c r="AP9" s="8">
        <v>0</v>
      </c>
      <c r="AQ9" s="8">
        <f>SUM(AO9:AP9)</f>
        <v>3592956</v>
      </c>
      <c r="AR9" s="8">
        <v>47484</v>
      </c>
      <c r="AS9" s="8">
        <f>AN9+AQ9+AR9</f>
        <v>9686736</v>
      </c>
      <c r="AT9" s="8">
        <f>AK9+AL9+AN9+AO9+AR9</f>
        <v>21779328</v>
      </c>
      <c r="AU9" s="8">
        <f>AK9+AL9+AN9+AQ9+AR9</f>
        <v>21779328</v>
      </c>
      <c r="AV9" s="98"/>
      <c r="AW9" s="98"/>
    </row>
    <row r="10" spans="1:49" s="3" customFormat="1" ht="15" x14ac:dyDescent="0.25">
      <c r="A10" s="6" t="s">
        <v>2</v>
      </c>
      <c r="B10" s="38">
        <v>397551.13</v>
      </c>
      <c r="C10" s="38">
        <v>479216.3</v>
      </c>
      <c r="D10" s="91">
        <v>566047.18000000005</v>
      </c>
      <c r="E10" s="8">
        <f>B10+C10+D10</f>
        <v>1442814.6099999999</v>
      </c>
      <c r="F10" s="92">
        <v>1470405.36</v>
      </c>
      <c r="G10" s="38">
        <v>492673.45</v>
      </c>
      <c r="H10" s="38">
        <v>542675.39</v>
      </c>
      <c r="I10" s="38">
        <v>446848.55</v>
      </c>
      <c r="J10" s="38">
        <f t="shared" ref="J10:J12" si="0">SUM(G10:I10)</f>
        <v>1482197.3900000001</v>
      </c>
      <c r="K10" s="8">
        <v>2959201.02</v>
      </c>
      <c r="L10" s="38">
        <v>462253.79</v>
      </c>
      <c r="M10" s="38">
        <v>401894.12</v>
      </c>
      <c r="N10" s="38">
        <v>331515.53999999998</v>
      </c>
      <c r="O10" s="38">
        <f>K10+L10+M10+N10</f>
        <v>4154864.47</v>
      </c>
      <c r="P10" s="38">
        <v>4159491.65</v>
      </c>
      <c r="Q10" s="38">
        <v>480379.62</v>
      </c>
      <c r="R10" s="38">
        <v>408058.6</v>
      </c>
      <c r="S10" s="93">
        <v>434272.6</v>
      </c>
      <c r="T10" s="8">
        <v>1325628.96</v>
      </c>
      <c r="U10" s="8">
        <v>371160.62</v>
      </c>
      <c r="V10" s="8">
        <v>351272.96000000002</v>
      </c>
      <c r="W10" s="8">
        <v>425363.45</v>
      </c>
      <c r="X10" s="38">
        <f t="shared" ref="X10:X12" si="1">P10+T10+U10+V10+W10</f>
        <v>6632917.6399999997</v>
      </c>
      <c r="Y10" s="94">
        <f t="shared" ref="Y10:Y12" si="2">X10/15</f>
        <v>442194.50933333329</v>
      </c>
      <c r="Z10" s="95">
        <v>617970.35464638146</v>
      </c>
      <c r="AA10" s="95">
        <v>617970.35</v>
      </c>
      <c r="AB10" s="6">
        <f>Y10/$Y$57</f>
        <v>3.5262608420721382E-2</v>
      </c>
      <c r="AC10" s="96"/>
      <c r="AD10" s="96"/>
      <c r="AE10" s="96"/>
      <c r="AF10" s="96"/>
      <c r="AG10" s="96"/>
      <c r="AH10" s="38">
        <v>431868.94</v>
      </c>
      <c r="AI10" s="99"/>
      <c r="AJ10" s="8">
        <f>AB10*$AI$59</f>
        <v>1470130.4995609787</v>
      </c>
      <c r="AK10" s="8">
        <v>431868.94</v>
      </c>
      <c r="AL10" s="8">
        <v>431868.94</v>
      </c>
      <c r="AM10" s="8">
        <f t="shared" ref="AM10:AM13" si="3">AH10+AK10+AL10</f>
        <v>1295606.82</v>
      </c>
      <c r="AN10" s="8">
        <v>431868.94</v>
      </c>
      <c r="AO10" s="8">
        <v>151635.62</v>
      </c>
      <c r="AP10" s="8">
        <v>38386.71</v>
      </c>
      <c r="AQ10" s="8">
        <f t="shared" ref="AQ10:AQ12" si="4">SUM(AO10:AP10)</f>
        <v>190022.33</v>
      </c>
      <c r="AR10" s="8">
        <v>7677.68</v>
      </c>
      <c r="AS10" s="8">
        <f t="shared" ref="AS10:AS12" si="5">AN10+AQ10+AR10</f>
        <v>629568.95000000007</v>
      </c>
      <c r="AT10" s="8">
        <f t="shared" ref="AT10:AT12" si="6">AK10+AL10+AN10+AO10+AR10</f>
        <v>1454920.1199999999</v>
      </c>
      <c r="AU10" s="8">
        <f t="shared" ref="AU10:AU57" si="7">AK10+AL10+AN10+AQ10+AR10</f>
        <v>1493306.83</v>
      </c>
      <c r="AV10" s="98"/>
      <c r="AW10" s="98"/>
    </row>
    <row r="11" spans="1:49" s="3" customFormat="1" ht="15" x14ac:dyDescent="0.25">
      <c r="A11" s="6" t="s">
        <v>3</v>
      </c>
      <c r="B11" s="38">
        <v>2179276.5</v>
      </c>
      <c r="C11" s="38">
        <v>2481089.2999999998</v>
      </c>
      <c r="D11" s="91">
        <v>2000572.58</v>
      </c>
      <c r="E11" s="8">
        <f>B11+C11+D11</f>
        <v>6660938.3799999999</v>
      </c>
      <c r="F11" s="92">
        <v>6655046.3600000003</v>
      </c>
      <c r="G11" s="38">
        <v>2082280.58</v>
      </c>
      <c r="H11" s="38">
        <v>2049337.9</v>
      </c>
      <c r="I11" s="38">
        <v>1909693.3</v>
      </c>
      <c r="J11" s="38">
        <f t="shared" si="0"/>
        <v>6041311.7800000003</v>
      </c>
      <c r="K11" s="8">
        <v>12676438.32</v>
      </c>
      <c r="L11" s="38">
        <v>2023679.17</v>
      </c>
      <c r="M11" s="38">
        <v>2167891.7999999998</v>
      </c>
      <c r="N11" s="38">
        <v>1848105.16</v>
      </c>
      <c r="O11" s="38">
        <f>K11+L11+M11+N11</f>
        <v>18716114.449999999</v>
      </c>
      <c r="P11" s="38">
        <v>18693506.129999999</v>
      </c>
      <c r="Q11" s="38">
        <v>2049231.1</v>
      </c>
      <c r="R11" s="38">
        <v>2343793.38</v>
      </c>
      <c r="S11" s="93">
        <v>2462628.69</v>
      </c>
      <c r="T11" s="8">
        <v>6848209.9299999997</v>
      </c>
      <c r="U11" s="8">
        <v>2051887.84</v>
      </c>
      <c r="V11" s="8">
        <v>2175042.23</v>
      </c>
      <c r="W11" s="8">
        <v>2096798.26</v>
      </c>
      <c r="X11" s="38">
        <f t="shared" si="1"/>
        <v>31865444.390000001</v>
      </c>
      <c r="Y11" s="94">
        <f t="shared" si="2"/>
        <v>2124362.9593333332</v>
      </c>
      <c r="Z11" s="95">
        <v>2601977.081189251</v>
      </c>
      <c r="AA11" s="95">
        <v>2601977.08</v>
      </c>
      <c r="AB11" s="6">
        <f>Y11/$Y$57</f>
        <v>0.1694063983096348</v>
      </c>
      <c r="AC11" s="96"/>
      <c r="AD11" s="96"/>
      <c r="AE11" s="96"/>
      <c r="AF11" s="96"/>
      <c r="AG11" s="96"/>
      <c r="AH11" s="38">
        <v>1821401.15</v>
      </c>
      <c r="AI11" s="99"/>
      <c r="AJ11" s="8">
        <f>AB11*$AI$59</f>
        <v>7062708.1809813166</v>
      </c>
      <c r="AK11" s="8">
        <v>1821401.15</v>
      </c>
      <c r="AL11" s="8">
        <v>1821401.15</v>
      </c>
      <c r="AM11" s="8">
        <f t="shared" si="3"/>
        <v>5464203.4499999993</v>
      </c>
      <c r="AN11" s="8">
        <v>1821401.15</v>
      </c>
      <c r="AO11" s="8">
        <v>1248356.24</v>
      </c>
      <c r="AP11" s="8">
        <v>0</v>
      </c>
      <c r="AQ11" s="8">
        <f t="shared" si="4"/>
        <v>1248356.24</v>
      </c>
      <c r="AR11" s="8">
        <v>22921.86</v>
      </c>
      <c r="AS11" s="8">
        <f t="shared" si="5"/>
        <v>3092679.2499999995</v>
      </c>
      <c r="AT11" s="8">
        <f t="shared" si="6"/>
        <v>6735481.5499999998</v>
      </c>
      <c r="AU11" s="8">
        <f t="shared" si="7"/>
        <v>6735481.5499999998</v>
      </c>
      <c r="AV11" s="98"/>
      <c r="AW11" s="98"/>
    </row>
    <row r="12" spans="1:49" s="3" customFormat="1" ht="15" x14ac:dyDescent="0.25">
      <c r="A12" s="6" t="s">
        <v>4</v>
      </c>
      <c r="B12" s="38">
        <v>579623.07999999996</v>
      </c>
      <c r="C12" s="38">
        <v>614612.88</v>
      </c>
      <c r="D12" s="91">
        <v>550142.02</v>
      </c>
      <c r="E12" s="8">
        <f>B12+C12+D12</f>
        <v>1744377.98</v>
      </c>
      <c r="F12" s="92">
        <v>1742153.09</v>
      </c>
      <c r="G12" s="38">
        <v>620347.34</v>
      </c>
      <c r="H12" s="38">
        <v>614004.77</v>
      </c>
      <c r="I12" s="38">
        <v>491149.19</v>
      </c>
      <c r="J12" s="38">
        <f t="shared" si="0"/>
        <v>1725501.2999999998</v>
      </c>
      <c r="K12" s="8">
        <v>3465956.52</v>
      </c>
      <c r="L12" s="38">
        <v>587895.47</v>
      </c>
      <c r="M12" s="38">
        <v>571967.64</v>
      </c>
      <c r="N12" s="38">
        <v>476196.97</v>
      </c>
      <c r="O12" s="38">
        <f>K12+L12+M12+N12</f>
        <v>5102016.5999999996</v>
      </c>
      <c r="P12" s="38">
        <v>5104710.78</v>
      </c>
      <c r="Q12" s="38">
        <v>558314.85</v>
      </c>
      <c r="R12" s="38">
        <v>629434.48</v>
      </c>
      <c r="S12" s="93">
        <v>565147.37</v>
      </c>
      <c r="T12" s="8">
        <v>1747757.52</v>
      </c>
      <c r="U12" s="8">
        <v>501709.83</v>
      </c>
      <c r="V12" s="8">
        <v>502622.56</v>
      </c>
      <c r="W12" s="8">
        <v>615143.59</v>
      </c>
      <c r="X12" s="38">
        <f t="shared" si="1"/>
        <v>8471944.2800000012</v>
      </c>
      <c r="Y12" s="94">
        <f t="shared" si="2"/>
        <v>564796.28533333342</v>
      </c>
      <c r="Z12" s="95">
        <v>764269.0766208251</v>
      </c>
      <c r="AA12" s="95">
        <v>764269.08</v>
      </c>
      <c r="AB12" s="6">
        <f>Y12/$Y$57</f>
        <v>4.5039433613080472E-2</v>
      </c>
      <c r="AC12" s="96"/>
      <c r="AD12" s="96"/>
      <c r="AE12" s="96"/>
      <c r="AF12" s="96"/>
      <c r="AG12" s="96"/>
      <c r="AH12" s="38">
        <v>533832</v>
      </c>
      <c r="AI12" s="99"/>
      <c r="AJ12" s="8">
        <f>AB12*$AI$59</f>
        <v>1877735.3123608478</v>
      </c>
      <c r="AK12" s="8">
        <v>533832</v>
      </c>
      <c r="AL12" s="8">
        <v>533832</v>
      </c>
      <c r="AM12" s="8">
        <f t="shared" si="3"/>
        <v>1601496</v>
      </c>
      <c r="AN12" s="8">
        <v>533832</v>
      </c>
      <c r="AO12" s="8">
        <v>282520.32000000001</v>
      </c>
      <c r="AP12" s="8">
        <v>0</v>
      </c>
      <c r="AQ12" s="8">
        <f t="shared" si="4"/>
        <v>282520.32000000001</v>
      </c>
      <c r="AR12" s="8">
        <v>8212.7999999999993</v>
      </c>
      <c r="AS12" s="8">
        <f t="shared" si="5"/>
        <v>824565.12000000011</v>
      </c>
      <c r="AT12" s="8">
        <f t="shared" si="6"/>
        <v>1892229.1200000001</v>
      </c>
      <c r="AU12" s="8">
        <f t="shared" si="7"/>
        <v>1892229.1200000001</v>
      </c>
      <c r="AV12" s="98"/>
      <c r="AW12" s="98"/>
    </row>
    <row r="13" spans="1:49" s="4" customFormat="1" ht="13.5" thickBot="1" x14ac:dyDescent="0.25">
      <c r="A13" s="13" t="s">
        <v>5</v>
      </c>
      <c r="B13" s="11">
        <f t="shared" ref="B13:C13" si="8">SUM(B9:B12)</f>
        <v>9163531.6399999987</v>
      </c>
      <c r="C13" s="11">
        <f t="shared" si="8"/>
        <v>10231722.42</v>
      </c>
      <c r="D13" s="11">
        <f>SUM(D9:D12)</f>
        <v>9602999.25</v>
      </c>
      <c r="E13" s="9">
        <f>B13+C13+D13</f>
        <v>28998253.309999999</v>
      </c>
      <c r="F13" s="9">
        <f>SUM(F9:F12)</f>
        <v>29268679.599999998</v>
      </c>
      <c r="G13" s="11">
        <f t="shared" ref="G13" si="9">SUM(G9:G12)</f>
        <v>10020246.08</v>
      </c>
      <c r="H13" s="11">
        <f>SUM(H9:H12)</f>
        <v>10006797.399999999</v>
      </c>
      <c r="I13" s="11">
        <v>8874699.459999999</v>
      </c>
      <c r="J13" s="11">
        <f>SUM(J9:J12)</f>
        <v>28901742.940000001</v>
      </c>
      <c r="K13" s="9">
        <v>58397906.160000004</v>
      </c>
      <c r="L13" s="11">
        <f t="shared" ref="L13:AA13" si="10">SUM(L9:L12)</f>
        <v>9762313.0600000005</v>
      </c>
      <c r="M13" s="9">
        <f t="shared" si="10"/>
        <v>9833162.8900000006</v>
      </c>
      <c r="N13" s="9">
        <f t="shared" si="10"/>
        <v>9035650.9600000009</v>
      </c>
      <c r="O13" s="11">
        <f t="shared" si="10"/>
        <v>87029033.069999993</v>
      </c>
      <c r="P13" s="11">
        <f t="shared" si="10"/>
        <v>87209746.810000002</v>
      </c>
      <c r="Q13" s="11">
        <f t="shared" si="10"/>
        <v>9944980.5</v>
      </c>
      <c r="R13" s="11">
        <f>SUM(R9:R12)</f>
        <v>10119087.1</v>
      </c>
      <c r="S13" s="100">
        <f t="shared" ref="S13" si="11">SUM(S9:S12)</f>
        <v>10363595.419999998</v>
      </c>
      <c r="T13" s="9">
        <f>SUM(T9:T12)</f>
        <v>30830872.780000001</v>
      </c>
      <c r="U13" s="9">
        <f>SUM(U9:U12)</f>
        <v>9506242.5899999999</v>
      </c>
      <c r="V13" s="9">
        <f>SUM(V9:V12)</f>
        <v>10074403.16</v>
      </c>
      <c r="W13" s="9">
        <f>SUM(W9:W12)</f>
        <v>9179076.0600000005</v>
      </c>
      <c r="X13" s="11">
        <f t="shared" si="10"/>
        <v>146800341.40000001</v>
      </c>
      <c r="Y13" s="101">
        <f t="shared" si="10"/>
        <v>9786689.4266666677</v>
      </c>
      <c r="Z13" s="9">
        <f t="shared" si="10"/>
        <v>11623241.345511548</v>
      </c>
      <c r="AA13" s="9">
        <f t="shared" si="10"/>
        <v>11543418.729999999</v>
      </c>
      <c r="AB13" s="6">
        <f>Y13/$Y$57</f>
        <v>0.78043528289858488</v>
      </c>
      <c r="AC13" s="96"/>
      <c r="AD13" s="96"/>
      <c r="AE13" s="96"/>
      <c r="AF13" s="96"/>
      <c r="AG13" s="96"/>
      <c r="AH13" s="11">
        <f>SUM(AH9:AH12)</f>
        <v>8896710.0899999999</v>
      </c>
      <c r="AI13" s="99"/>
      <c r="AJ13" s="8">
        <f>AB13*$AI$59</f>
        <v>32537063.016827121</v>
      </c>
      <c r="AK13" s="8">
        <f t="shared" ref="AK13:AT13" si="12">SUM(AK9:AK12)</f>
        <v>8833398.0899999999</v>
      </c>
      <c r="AL13" s="8">
        <f t="shared" si="12"/>
        <v>8833398.0899999999</v>
      </c>
      <c r="AM13" s="8">
        <f t="shared" si="3"/>
        <v>26563506.27</v>
      </c>
      <c r="AN13" s="8">
        <f t="shared" si="12"/>
        <v>8833398.0899999999</v>
      </c>
      <c r="AO13" s="8">
        <f t="shared" si="12"/>
        <v>5275468.1800000006</v>
      </c>
      <c r="AP13" s="8">
        <f t="shared" si="12"/>
        <v>38386.71</v>
      </c>
      <c r="AQ13" s="8">
        <f t="shared" si="12"/>
        <v>5313854.8900000006</v>
      </c>
      <c r="AR13" s="8">
        <f t="shared" si="12"/>
        <v>86296.340000000011</v>
      </c>
      <c r="AS13" s="8">
        <f t="shared" si="12"/>
        <v>14233549.32</v>
      </c>
      <c r="AT13" s="8">
        <f t="shared" si="12"/>
        <v>31861958.790000003</v>
      </c>
      <c r="AU13" s="8">
        <f t="shared" si="7"/>
        <v>31900345.5</v>
      </c>
      <c r="AV13" s="98"/>
      <c r="AW13" s="98"/>
    </row>
    <row r="14" spans="1:49" s="3" customFormat="1" ht="13.5" thickBot="1" x14ac:dyDescent="0.25">
      <c r="A14" s="13"/>
      <c r="B14" s="18"/>
      <c r="C14" s="18"/>
      <c r="D14" s="18"/>
      <c r="E14" s="6"/>
      <c r="F14" s="6"/>
      <c r="G14" s="18"/>
      <c r="H14" s="18"/>
      <c r="I14" s="18"/>
      <c r="J14" s="18"/>
      <c r="K14" s="8"/>
      <c r="L14" s="19"/>
      <c r="M14" s="19"/>
      <c r="N14" s="19"/>
      <c r="O14" s="19"/>
      <c r="P14" s="19"/>
      <c r="Q14" s="19"/>
      <c r="R14" s="19"/>
      <c r="S14" s="102"/>
      <c r="T14" s="103"/>
      <c r="U14" s="103"/>
      <c r="V14" s="103"/>
      <c r="W14" s="98"/>
      <c r="X14" s="19"/>
      <c r="Y14" s="94"/>
      <c r="Z14" s="6"/>
      <c r="AA14" s="6"/>
      <c r="AB14" s="6"/>
      <c r="AC14" s="96"/>
      <c r="AD14" s="96"/>
      <c r="AE14" s="96"/>
      <c r="AF14" s="96"/>
      <c r="AG14" s="96"/>
      <c r="AH14" s="104"/>
      <c r="AI14" s="99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>
        <f t="shared" si="7"/>
        <v>0</v>
      </c>
      <c r="AV14" s="98"/>
      <c r="AW14" s="98"/>
    </row>
    <row r="15" spans="1:49" s="3" customFormat="1" ht="87" customHeight="1" thickBot="1" x14ac:dyDescent="0.25">
      <c r="A15" s="15" t="s">
        <v>6</v>
      </c>
      <c r="B15" s="12" t="s">
        <v>105</v>
      </c>
      <c r="C15" s="12" t="s">
        <v>106</v>
      </c>
      <c r="D15" s="12" t="s">
        <v>107</v>
      </c>
      <c r="E15" s="12" t="s">
        <v>108</v>
      </c>
      <c r="F15" s="12" t="s">
        <v>109</v>
      </c>
      <c r="G15" s="12" t="s">
        <v>110</v>
      </c>
      <c r="H15" s="12" t="s">
        <v>111</v>
      </c>
      <c r="I15" s="12" t="s">
        <v>112</v>
      </c>
      <c r="J15" s="12" t="s">
        <v>113</v>
      </c>
      <c r="K15" s="12" t="s">
        <v>114</v>
      </c>
      <c r="L15" s="12" t="s">
        <v>115</v>
      </c>
      <c r="M15" s="12" t="s">
        <v>116</v>
      </c>
      <c r="N15" s="12" t="s">
        <v>117</v>
      </c>
      <c r="O15" s="12" t="s">
        <v>118</v>
      </c>
      <c r="P15" s="12" t="s">
        <v>119</v>
      </c>
      <c r="Q15" s="12" t="s">
        <v>120</v>
      </c>
      <c r="R15" s="12" t="s">
        <v>121</v>
      </c>
      <c r="S15" s="82" t="s">
        <v>122</v>
      </c>
      <c r="T15" s="12" t="s">
        <v>123</v>
      </c>
      <c r="U15" s="12" t="s">
        <v>124</v>
      </c>
      <c r="V15" s="12" t="s">
        <v>125</v>
      </c>
      <c r="W15" s="12" t="s">
        <v>126</v>
      </c>
      <c r="X15" s="12" t="s">
        <v>127</v>
      </c>
      <c r="Y15" s="12" t="s">
        <v>128</v>
      </c>
      <c r="Z15" s="36" t="s">
        <v>129</v>
      </c>
      <c r="AA15" s="36" t="s">
        <v>130</v>
      </c>
      <c r="AB15" s="36" t="s">
        <v>131</v>
      </c>
      <c r="AC15" s="96"/>
      <c r="AD15" s="96"/>
      <c r="AE15" s="96"/>
      <c r="AF15" s="96"/>
      <c r="AG15" s="96"/>
      <c r="AH15" s="12" t="s">
        <v>37</v>
      </c>
      <c r="AI15" s="99"/>
      <c r="AJ15" s="36" t="s">
        <v>137</v>
      </c>
      <c r="AK15" s="36" t="s">
        <v>138</v>
      </c>
      <c r="AL15" s="36" t="s">
        <v>139</v>
      </c>
      <c r="AM15" s="36" t="s">
        <v>140</v>
      </c>
      <c r="AN15" s="36" t="s">
        <v>141</v>
      </c>
      <c r="AO15" s="36" t="s">
        <v>50</v>
      </c>
      <c r="AP15" s="36" t="s">
        <v>51</v>
      </c>
      <c r="AQ15" s="36" t="s">
        <v>52</v>
      </c>
      <c r="AR15" s="36" t="s">
        <v>142</v>
      </c>
      <c r="AS15" s="36" t="s">
        <v>143</v>
      </c>
      <c r="AT15" s="36" t="s">
        <v>144</v>
      </c>
      <c r="AU15" s="36" t="s">
        <v>145</v>
      </c>
      <c r="AV15" s="98"/>
      <c r="AW15" s="98"/>
    </row>
    <row r="16" spans="1:49" s="3" customFormat="1" x14ac:dyDescent="0.2">
      <c r="A16" s="6" t="s">
        <v>1</v>
      </c>
      <c r="B16" s="38">
        <v>735744.85</v>
      </c>
      <c r="C16" s="38">
        <v>537149.36</v>
      </c>
      <c r="D16" s="38">
        <v>592764.78</v>
      </c>
      <c r="E16" s="8">
        <f t="shared" ref="E16:E22" si="13">B16+C16+D16</f>
        <v>1865658.99</v>
      </c>
      <c r="F16" s="92">
        <v>1905739.75</v>
      </c>
      <c r="G16" s="38">
        <v>820522.92</v>
      </c>
      <c r="H16" s="38">
        <v>575737.26</v>
      </c>
      <c r="I16" s="38">
        <v>527428.6</v>
      </c>
      <c r="J16" s="38">
        <f>SUM(G16:I16)</f>
        <v>1923688.7800000003</v>
      </c>
      <c r="K16" s="8">
        <v>3859874.62</v>
      </c>
      <c r="L16" s="38">
        <v>662932.5</v>
      </c>
      <c r="M16" s="38">
        <v>632458.86</v>
      </c>
      <c r="N16" s="8">
        <v>660218.46</v>
      </c>
      <c r="O16" s="38">
        <f>K16+L16+M16+N16</f>
        <v>5815484.4400000004</v>
      </c>
      <c r="P16" s="38">
        <v>5792277.79</v>
      </c>
      <c r="Q16" s="38">
        <v>596643.44999999995</v>
      </c>
      <c r="R16" s="38">
        <v>489258.32</v>
      </c>
      <c r="S16" s="105">
        <v>631610.44999999995</v>
      </c>
      <c r="T16" s="8">
        <v>1711991.92</v>
      </c>
      <c r="U16" s="8">
        <v>560058.17000000004</v>
      </c>
      <c r="V16" s="8">
        <v>578998.24</v>
      </c>
      <c r="W16" s="8">
        <v>552271.24</v>
      </c>
      <c r="X16" s="38">
        <f>P16+T16+U16+V16+W16</f>
        <v>9195597.3599999994</v>
      </c>
      <c r="Y16" s="94">
        <f>X16/15</f>
        <v>613039.82399999991</v>
      </c>
      <c r="Z16" s="8">
        <v>933682.2656350187</v>
      </c>
      <c r="AA16" s="8">
        <v>945629.7</v>
      </c>
      <c r="AB16" s="6">
        <f t="shared" ref="AB16:AB22" si="14">Y16/$Y$57</f>
        <v>4.8886593577588768E-2</v>
      </c>
      <c r="AC16" s="96"/>
      <c r="AD16" s="96"/>
      <c r="AE16" s="96"/>
      <c r="AF16" s="96"/>
      <c r="AG16" s="96"/>
      <c r="AH16" s="38">
        <v>574530.94999999995</v>
      </c>
      <c r="AI16" s="99"/>
      <c r="AJ16" s="8">
        <f>AB16*$AI$59</f>
        <v>2038126.941165881</v>
      </c>
      <c r="AK16" s="8">
        <v>599849.69999999995</v>
      </c>
      <c r="AL16" s="8">
        <v>599849.69999999995</v>
      </c>
      <c r="AM16" s="8">
        <f>AH16+AK16+AL16</f>
        <v>1774230.3499999999</v>
      </c>
      <c r="AN16" s="8">
        <v>595121.44999999995</v>
      </c>
      <c r="AO16" s="8">
        <v>361556.97</v>
      </c>
      <c r="AP16" s="8">
        <v>0</v>
      </c>
      <c r="AQ16" s="8">
        <f>SUM(AO16:AP16)</f>
        <v>361556.97</v>
      </c>
      <c r="AR16" s="8">
        <v>42853.19</v>
      </c>
      <c r="AS16" s="8">
        <f>AN16+AQ16+AR16</f>
        <v>999531.60999999987</v>
      </c>
      <c r="AT16" s="8">
        <f>AK16+AL16+AN16+AO16+AR16</f>
        <v>2199231.0099999998</v>
      </c>
      <c r="AU16" s="8">
        <f t="shared" si="7"/>
        <v>2199231.0099999998</v>
      </c>
      <c r="AV16" s="98"/>
      <c r="AW16" s="98"/>
    </row>
    <row r="17" spans="1:49" s="3" customFormat="1" x14ac:dyDescent="0.2">
      <c r="A17" s="6" t="s">
        <v>2</v>
      </c>
      <c r="B17" s="38">
        <v>36295</v>
      </c>
      <c r="C17" s="38">
        <v>90210.05</v>
      </c>
      <c r="D17" s="38">
        <v>87267.43</v>
      </c>
      <c r="E17" s="8">
        <f t="shared" si="13"/>
        <v>213772.47999999998</v>
      </c>
      <c r="F17" s="92">
        <v>220082.07</v>
      </c>
      <c r="G17" s="38">
        <v>61688.02</v>
      </c>
      <c r="H17" s="38">
        <v>69385.64</v>
      </c>
      <c r="I17" s="38">
        <v>40657.379999999997</v>
      </c>
      <c r="J17" s="38">
        <f t="shared" ref="J17:J20" si="15">SUM(G17:I17)</f>
        <v>171731.04</v>
      </c>
      <c r="K17" s="8">
        <v>391828.97</v>
      </c>
      <c r="L17" s="38">
        <v>77622.600000000006</v>
      </c>
      <c r="M17" s="38">
        <v>91851.89</v>
      </c>
      <c r="N17" s="8">
        <v>81818.42</v>
      </c>
      <c r="O17" s="38">
        <f>K17+L17+M17+N17</f>
        <v>643121.88</v>
      </c>
      <c r="P17" s="38">
        <v>654198.37</v>
      </c>
      <c r="Q17" s="38">
        <v>52447.71</v>
      </c>
      <c r="R17" s="38">
        <v>67133.06</v>
      </c>
      <c r="S17" s="93">
        <v>90039.52</v>
      </c>
      <c r="T17" s="8">
        <v>211888.73</v>
      </c>
      <c r="U17" s="8">
        <v>73426.789999999994</v>
      </c>
      <c r="V17" s="8">
        <v>58741.43</v>
      </c>
      <c r="W17" s="8">
        <v>73147.199999999997</v>
      </c>
      <c r="X17" s="38">
        <f t="shared" ref="X17:X21" si="16">P17+T17+U17+V17+W17</f>
        <v>1071402.52</v>
      </c>
      <c r="Y17" s="94">
        <f t="shared" ref="Y17:Y21" si="17">X17/15</f>
        <v>71426.834666666662</v>
      </c>
      <c r="Z17" s="8">
        <v>79466.219696969682</v>
      </c>
      <c r="AA17" s="8">
        <v>79466.22</v>
      </c>
      <c r="AB17" s="6">
        <f t="shared" si="14"/>
        <v>5.6959017998200424E-3</v>
      </c>
      <c r="AC17" s="96"/>
      <c r="AD17" s="96"/>
      <c r="AE17" s="96"/>
      <c r="AF17" s="96"/>
      <c r="AG17" s="96"/>
      <c r="AH17" s="38">
        <v>37762.35</v>
      </c>
      <c r="AI17" s="99"/>
      <c r="AJ17" s="8">
        <f>AB17*$AI$59</f>
        <v>237467.37219527597</v>
      </c>
      <c r="AK17" s="8">
        <v>37762.35</v>
      </c>
      <c r="AL17" s="8">
        <v>37762.35</v>
      </c>
      <c r="AM17" s="8">
        <f t="shared" ref="AM17:AM22" si="18">AH17+AK17+AL17</f>
        <v>113287.04999999999</v>
      </c>
      <c r="AN17" s="8">
        <v>67133.06</v>
      </c>
      <c r="AO17" s="8">
        <v>23076.990199999997</v>
      </c>
      <c r="AP17" s="8">
        <v>0</v>
      </c>
      <c r="AQ17" s="8">
        <f t="shared" ref="AQ17:AQ21" si="19">SUM(AO17:AP17)</f>
        <v>23076.990199999997</v>
      </c>
      <c r="AR17" s="8">
        <v>2097.91</v>
      </c>
      <c r="AS17" s="8">
        <f t="shared" ref="AS17:AS21" si="20">AN17+AQ17+AR17</f>
        <v>92307.960200000001</v>
      </c>
      <c r="AT17" s="8">
        <f t="shared" ref="AT17:AT19" si="21">AK17+AL17+AN17+AO17+AR17</f>
        <v>167832.66020000001</v>
      </c>
      <c r="AU17" s="8">
        <f t="shared" si="7"/>
        <v>167832.66020000001</v>
      </c>
      <c r="AV17" s="98"/>
      <c r="AW17" s="98"/>
    </row>
    <row r="18" spans="1:49" s="3" customFormat="1" x14ac:dyDescent="0.2">
      <c r="A18" s="6" t="s">
        <v>3</v>
      </c>
      <c r="B18" s="38">
        <v>166282.35999999999</v>
      </c>
      <c r="C18" s="38">
        <v>281459.55</v>
      </c>
      <c r="D18" s="38">
        <v>160642.38</v>
      </c>
      <c r="E18" s="8">
        <f t="shared" si="13"/>
        <v>608384.29</v>
      </c>
      <c r="F18" s="92">
        <v>617665.56000000006</v>
      </c>
      <c r="G18" s="38">
        <v>263892.07</v>
      </c>
      <c r="H18" s="38">
        <v>217985.43</v>
      </c>
      <c r="I18" s="38">
        <v>183319.83</v>
      </c>
      <c r="J18" s="38">
        <f t="shared" si="15"/>
        <v>665197.32999999996</v>
      </c>
      <c r="K18" s="8">
        <v>1301077.8500000001</v>
      </c>
      <c r="L18" s="38">
        <v>213462.42</v>
      </c>
      <c r="M18" s="38">
        <v>235760.77</v>
      </c>
      <c r="N18" s="8">
        <v>185871.68</v>
      </c>
      <c r="O18" s="38">
        <f>K18+L18+M18+N18</f>
        <v>1936172.72</v>
      </c>
      <c r="P18" s="38">
        <v>1977588.81</v>
      </c>
      <c r="Q18" s="38">
        <v>177693.9</v>
      </c>
      <c r="R18" s="38">
        <v>191776.23</v>
      </c>
      <c r="S18" s="93">
        <v>235747.82</v>
      </c>
      <c r="T18" s="8">
        <v>618848.59</v>
      </c>
      <c r="U18" s="8">
        <v>191222.95</v>
      </c>
      <c r="V18" s="8">
        <v>159923.85999999999</v>
      </c>
      <c r="W18" s="8">
        <v>166048.16</v>
      </c>
      <c r="X18" s="38">
        <f t="shared" si="16"/>
        <v>3113632.37</v>
      </c>
      <c r="Y18" s="94">
        <f t="shared" si="17"/>
        <v>207575.49133333334</v>
      </c>
      <c r="Z18" s="8">
        <v>305070.29885057476</v>
      </c>
      <c r="AA18" s="8">
        <v>283063.86</v>
      </c>
      <c r="AB18" s="6">
        <f t="shared" si="14"/>
        <v>1.6553017086669671E-2</v>
      </c>
      <c r="AC18" s="96"/>
      <c r="AD18" s="96"/>
      <c r="AE18" s="96"/>
      <c r="AF18" s="96"/>
      <c r="AG18" s="96"/>
      <c r="AH18" s="38">
        <v>210489.66</v>
      </c>
      <c r="AI18" s="99"/>
      <c r="AJ18" s="8">
        <f>AB18*$AI$59</f>
        <v>690110.47023302619</v>
      </c>
      <c r="AK18" s="8">
        <v>207589.38</v>
      </c>
      <c r="AL18" s="8">
        <v>207589.38</v>
      </c>
      <c r="AM18" s="8">
        <f t="shared" si="18"/>
        <v>625668.42000000004</v>
      </c>
      <c r="AN18" s="8">
        <v>207589.38</v>
      </c>
      <c r="AO18" s="8">
        <v>113100.2</v>
      </c>
      <c r="AP18" s="8">
        <v>94489.18</v>
      </c>
      <c r="AQ18" s="8">
        <f t="shared" si="19"/>
        <v>207589.38</v>
      </c>
      <c r="AR18" s="8">
        <v>24255.94</v>
      </c>
      <c r="AS18" s="8">
        <f t="shared" si="20"/>
        <v>439434.7</v>
      </c>
      <c r="AT18" s="8">
        <f t="shared" si="21"/>
        <v>760124.27999999991</v>
      </c>
      <c r="AU18" s="8">
        <f t="shared" si="7"/>
        <v>854613.46</v>
      </c>
      <c r="AV18" s="98"/>
      <c r="AW18" s="98"/>
    </row>
    <row r="19" spans="1:49" s="3" customFormat="1" x14ac:dyDescent="0.2">
      <c r="A19" s="6" t="s">
        <v>4</v>
      </c>
      <c r="B19" s="38">
        <v>22793.439999999999</v>
      </c>
      <c r="C19" s="38">
        <v>61640.43</v>
      </c>
      <c r="D19" s="38">
        <v>38468.26</v>
      </c>
      <c r="E19" s="8">
        <f t="shared" si="13"/>
        <v>122902.13</v>
      </c>
      <c r="F19" s="92">
        <v>122971.53</v>
      </c>
      <c r="G19" s="38">
        <v>61295.4</v>
      </c>
      <c r="H19" s="38">
        <v>36881.94</v>
      </c>
      <c r="I19" s="38">
        <v>40635.57</v>
      </c>
      <c r="J19" s="38">
        <f t="shared" si="15"/>
        <v>138812.91</v>
      </c>
      <c r="K19" s="8">
        <v>261841.95</v>
      </c>
      <c r="L19" s="38">
        <v>41224.49</v>
      </c>
      <c r="M19" s="38">
        <v>48559.24</v>
      </c>
      <c r="N19" s="8">
        <v>41228.46</v>
      </c>
      <c r="O19" s="38">
        <f>K19+L19+M19+N19</f>
        <v>392854.14</v>
      </c>
      <c r="P19" s="38">
        <v>392869.99</v>
      </c>
      <c r="Q19" s="38">
        <v>35113.19</v>
      </c>
      <c r="R19" s="38">
        <v>31720.45</v>
      </c>
      <c r="S19" s="93">
        <v>52731.26</v>
      </c>
      <c r="T19" s="8">
        <v>119608.53</v>
      </c>
      <c r="U19" s="8">
        <v>42640.28</v>
      </c>
      <c r="V19" s="8">
        <v>29537.279999999999</v>
      </c>
      <c r="W19" s="8">
        <v>27177.63</v>
      </c>
      <c r="X19" s="38">
        <f t="shared" si="16"/>
        <v>611833.71000000008</v>
      </c>
      <c r="Y19" s="94">
        <f t="shared" si="17"/>
        <v>40788.914000000004</v>
      </c>
      <c r="Z19" s="8">
        <v>57619.570876666665</v>
      </c>
      <c r="AA19" s="8">
        <v>57584.61</v>
      </c>
      <c r="AB19" s="6">
        <f t="shared" si="14"/>
        <v>3.2526941694887689E-3</v>
      </c>
      <c r="AC19" s="96"/>
      <c r="AD19" s="96"/>
      <c r="AE19" s="96"/>
      <c r="AF19" s="96"/>
      <c r="AG19" s="96"/>
      <c r="AH19" s="38">
        <v>29370.720000000001</v>
      </c>
      <c r="AI19" s="99"/>
      <c r="AJ19" s="8">
        <f>AB19*$AI$59</f>
        <v>135607.8043704681</v>
      </c>
      <c r="AK19" s="8">
        <v>31468.63</v>
      </c>
      <c r="AL19" s="8">
        <v>31468.63</v>
      </c>
      <c r="AM19" s="8">
        <f t="shared" si="18"/>
        <v>92307.98000000001</v>
      </c>
      <c r="AN19" s="8">
        <v>37762.339999999997</v>
      </c>
      <c r="AO19" s="8">
        <v>12587.44</v>
      </c>
      <c r="AP19" s="8">
        <v>0</v>
      </c>
      <c r="AQ19" s="8">
        <f t="shared" si="19"/>
        <v>12587.44</v>
      </c>
      <c r="AR19" s="8">
        <v>4195.82</v>
      </c>
      <c r="AS19" s="8">
        <f t="shared" si="20"/>
        <v>54545.599999999999</v>
      </c>
      <c r="AT19" s="8">
        <f t="shared" si="21"/>
        <v>117482.86000000002</v>
      </c>
      <c r="AU19" s="8">
        <f t="shared" si="7"/>
        <v>117482.86000000002</v>
      </c>
      <c r="AV19" s="98"/>
      <c r="AW19" s="98"/>
    </row>
    <row r="20" spans="1:49" s="3" customFormat="1" x14ac:dyDescent="0.2">
      <c r="A20" s="6" t="s">
        <v>7</v>
      </c>
      <c r="B20" s="38">
        <v>723254.58</v>
      </c>
      <c r="C20" s="38">
        <v>755452.03</v>
      </c>
      <c r="D20" s="38">
        <v>728740.33</v>
      </c>
      <c r="E20" s="8">
        <f t="shared" si="13"/>
        <v>2207446.94</v>
      </c>
      <c r="F20" s="92">
        <v>2207446.94</v>
      </c>
      <c r="G20" s="38">
        <v>723059.06</v>
      </c>
      <c r="H20" s="38">
        <v>730443.99</v>
      </c>
      <c r="I20" s="38">
        <v>726842.17</v>
      </c>
      <c r="J20" s="38">
        <f t="shared" si="15"/>
        <v>2180345.2200000002</v>
      </c>
      <c r="K20" s="8">
        <v>4366579.42</v>
      </c>
      <c r="L20" s="38">
        <v>757161.25</v>
      </c>
      <c r="M20" s="38">
        <v>770629.32</v>
      </c>
      <c r="N20" s="8">
        <v>803463.74</v>
      </c>
      <c r="O20" s="38">
        <f>K20+L20+M20+N20</f>
        <v>6697833.7300000004</v>
      </c>
      <c r="P20" s="38">
        <v>6697979.6900000004</v>
      </c>
      <c r="Q20" s="38">
        <v>799193.53</v>
      </c>
      <c r="R20" s="38">
        <v>685136.68</v>
      </c>
      <c r="S20" s="93">
        <v>756191.64</v>
      </c>
      <c r="T20" s="8">
        <v>2240521.85</v>
      </c>
      <c r="U20" s="8">
        <v>689302.04</v>
      </c>
      <c r="V20" s="8">
        <v>715752.95</v>
      </c>
      <c r="W20" s="8">
        <v>711656.94</v>
      </c>
      <c r="X20" s="38">
        <f t="shared" si="16"/>
        <v>11055213.470000001</v>
      </c>
      <c r="Y20" s="94">
        <f t="shared" si="17"/>
        <v>737014.23133333342</v>
      </c>
      <c r="Z20" s="8">
        <v>850266.07272020786</v>
      </c>
      <c r="AA20" s="8">
        <v>826573.4</v>
      </c>
      <c r="AB20" s="6">
        <f t="shared" si="14"/>
        <v>5.8772878657376862E-2</v>
      </c>
      <c r="AC20" s="96"/>
      <c r="AD20" s="96"/>
      <c r="AE20" s="96"/>
      <c r="AF20" s="96"/>
      <c r="AG20" s="96"/>
      <c r="AH20" s="38">
        <v>738849.24</v>
      </c>
      <c r="AI20" s="99"/>
      <c r="AJ20" s="8">
        <f>AB20*$AI$59</f>
        <v>2450295.2371053961</v>
      </c>
      <c r="AK20" s="8">
        <v>736931.09</v>
      </c>
      <c r="AL20" s="8">
        <v>736931.09</v>
      </c>
      <c r="AM20" s="8">
        <f t="shared" si="18"/>
        <v>2212711.42</v>
      </c>
      <c r="AN20" s="8">
        <v>736931.09</v>
      </c>
      <c r="AO20" s="8">
        <v>159813.9</v>
      </c>
      <c r="AP20" s="8">
        <v>0</v>
      </c>
      <c r="AQ20" s="8">
        <f t="shared" si="19"/>
        <v>159813.9</v>
      </c>
      <c r="AR20" s="8">
        <v>79483.350000000006</v>
      </c>
      <c r="AS20" s="8">
        <f t="shared" si="20"/>
        <v>976228.34</v>
      </c>
      <c r="AT20" s="8">
        <f>AK20+AL20+AN20+AO20+AR20</f>
        <v>2450090.52</v>
      </c>
      <c r="AU20" s="8">
        <f t="shared" si="7"/>
        <v>2450090.52</v>
      </c>
      <c r="AV20" s="98"/>
      <c r="AW20" s="98"/>
    </row>
    <row r="21" spans="1:49" s="3" customFormat="1" x14ac:dyDescent="0.2">
      <c r="A21" s="6" t="s">
        <v>49</v>
      </c>
      <c r="B21" s="38">
        <v>0</v>
      </c>
      <c r="C21" s="38">
        <v>0</v>
      </c>
      <c r="D21" s="38">
        <v>0</v>
      </c>
      <c r="E21" s="8">
        <v>0</v>
      </c>
      <c r="F21" s="92">
        <v>0</v>
      </c>
      <c r="G21" s="38">
        <v>0</v>
      </c>
      <c r="H21" s="38">
        <v>0</v>
      </c>
      <c r="I21" s="38">
        <v>0</v>
      </c>
      <c r="J21" s="38">
        <v>0</v>
      </c>
      <c r="K21" s="8">
        <v>0</v>
      </c>
      <c r="L21" s="38">
        <v>0</v>
      </c>
      <c r="M21" s="38">
        <v>0</v>
      </c>
      <c r="N21" s="8">
        <v>0</v>
      </c>
      <c r="O21" s="38">
        <v>0</v>
      </c>
      <c r="P21" s="38">
        <v>0</v>
      </c>
      <c r="Q21" s="38">
        <v>0</v>
      </c>
      <c r="R21" s="38">
        <v>0</v>
      </c>
      <c r="S21" s="106">
        <v>0</v>
      </c>
      <c r="T21" s="8">
        <v>0</v>
      </c>
      <c r="U21" s="8">
        <v>0</v>
      </c>
      <c r="V21" s="8">
        <v>0</v>
      </c>
      <c r="W21" s="8">
        <v>0</v>
      </c>
      <c r="X21" s="38">
        <f t="shared" si="16"/>
        <v>0</v>
      </c>
      <c r="Y21" s="94">
        <f t="shared" si="17"/>
        <v>0</v>
      </c>
      <c r="Z21" s="8">
        <v>0</v>
      </c>
      <c r="AA21" s="8">
        <v>79316</v>
      </c>
      <c r="AB21" s="6">
        <f t="shared" si="14"/>
        <v>0</v>
      </c>
      <c r="AC21" s="96"/>
      <c r="AD21" s="96"/>
      <c r="AE21" s="96"/>
      <c r="AF21" s="96"/>
      <c r="AG21" s="96"/>
      <c r="AH21" s="3">
        <v>0</v>
      </c>
      <c r="AI21" s="99"/>
      <c r="AJ21" s="8">
        <v>282273.71000000002</v>
      </c>
      <c r="AK21" s="8">
        <v>77622.600000000006</v>
      </c>
      <c r="AL21" s="8">
        <v>77622.600000000006</v>
      </c>
      <c r="AM21" s="8">
        <f t="shared" si="18"/>
        <v>155245.20000000001</v>
      </c>
      <c r="AN21" s="8">
        <v>77622.600000000006</v>
      </c>
      <c r="AO21" s="8">
        <v>48251.89</v>
      </c>
      <c r="AP21" s="8">
        <v>0</v>
      </c>
      <c r="AQ21" s="8">
        <f t="shared" si="19"/>
        <v>48251.89</v>
      </c>
      <c r="AR21" s="8">
        <v>2097.91</v>
      </c>
      <c r="AS21" s="8">
        <f t="shared" si="20"/>
        <v>127972.40000000001</v>
      </c>
      <c r="AT21" s="8">
        <f>AK21+AL21+AN21+AO21+AR21</f>
        <v>283217.59999999998</v>
      </c>
      <c r="AU21" s="8">
        <f t="shared" si="7"/>
        <v>283217.59999999998</v>
      </c>
      <c r="AV21" s="98"/>
      <c r="AW21" s="98"/>
    </row>
    <row r="22" spans="1:49" s="4" customFormat="1" ht="13.5" thickBot="1" x14ac:dyDescent="0.25">
      <c r="A22" s="13" t="s">
        <v>5</v>
      </c>
      <c r="B22" s="11">
        <f>SUM(B16:B21)</f>
        <v>1684370.23</v>
      </c>
      <c r="C22" s="11">
        <f>SUM(C16:C21)</f>
        <v>1725911.42</v>
      </c>
      <c r="D22" s="11">
        <f>SUM(D16:D21)</f>
        <v>1607883.18</v>
      </c>
      <c r="E22" s="9">
        <f t="shared" si="13"/>
        <v>5018164.83</v>
      </c>
      <c r="F22" s="9">
        <f>SUM(F16:F21)</f>
        <v>5073905.8499999996</v>
      </c>
      <c r="G22" s="11">
        <f>SUM(G16:G21)</f>
        <v>1930457.47</v>
      </c>
      <c r="H22" s="11">
        <f>SUM(H16:H21)</f>
        <v>1630434.26</v>
      </c>
      <c r="I22" s="11">
        <v>1518883.5499999998</v>
      </c>
      <c r="J22" s="11">
        <f>SUM(J16:J21)</f>
        <v>5079775.2800000012</v>
      </c>
      <c r="K22" s="9">
        <v>10181202.809999999</v>
      </c>
      <c r="L22" s="11">
        <f t="shared" ref="L22:AA22" si="22">SUM(L16:L21)</f>
        <v>1752403.26</v>
      </c>
      <c r="M22" s="9">
        <f t="shared" si="22"/>
        <v>1779260.08</v>
      </c>
      <c r="N22" s="9">
        <f t="shared" si="22"/>
        <v>1772600.76</v>
      </c>
      <c r="O22" s="11">
        <f t="shared" si="22"/>
        <v>15485466.910000002</v>
      </c>
      <c r="P22" s="11">
        <f t="shared" si="22"/>
        <v>15514914.650000002</v>
      </c>
      <c r="Q22" s="11">
        <f t="shared" si="22"/>
        <v>1661091.78</v>
      </c>
      <c r="R22" s="11">
        <f t="shared" si="22"/>
        <v>1465024.74</v>
      </c>
      <c r="S22" s="100">
        <f t="shared" si="22"/>
        <v>1766320.69</v>
      </c>
      <c r="T22" s="9">
        <f t="shared" si="22"/>
        <v>4902859.6199999992</v>
      </c>
      <c r="U22" s="9">
        <f t="shared" si="22"/>
        <v>1556650.2300000002</v>
      </c>
      <c r="V22" s="9">
        <f t="shared" si="22"/>
        <v>1542953.76</v>
      </c>
      <c r="W22" s="9">
        <f t="shared" si="22"/>
        <v>1530301.17</v>
      </c>
      <c r="X22" s="11">
        <f t="shared" si="22"/>
        <v>25047679.43</v>
      </c>
      <c r="Y22" s="94">
        <f t="shared" si="22"/>
        <v>1669845.2953333333</v>
      </c>
      <c r="Z22" s="94">
        <f t="shared" si="22"/>
        <v>2226104.4277794375</v>
      </c>
      <c r="AA22" s="94">
        <f t="shared" si="22"/>
        <v>2271633.79</v>
      </c>
      <c r="AB22" s="6">
        <f t="shared" si="14"/>
        <v>0.13316108529094411</v>
      </c>
      <c r="AC22" s="96"/>
      <c r="AD22" s="96"/>
      <c r="AE22" s="96"/>
      <c r="AF22" s="96"/>
      <c r="AG22" s="96"/>
      <c r="AH22" s="11">
        <f>SUM(AH16:AH21)</f>
        <v>1591002.92</v>
      </c>
      <c r="AI22" s="99"/>
      <c r="AJ22" s="8">
        <f>SUM(AJ16:AJ21)</f>
        <v>5833881.5350700468</v>
      </c>
      <c r="AK22" s="8">
        <f>SUM(AK16:AK21)</f>
        <v>1691223.75</v>
      </c>
      <c r="AL22" s="8">
        <f>SUM(AL16:AL21)</f>
        <v>1691223.75</v>
      </c>
      <c r="AM22" s="8">
        <f t="shared" si="18"/>
        <v>4973450.42</v>
      </c>
      <c r="AN22" s="8">
        <f>SUM(AN16:AN21)</f>
        <v>1722159.92</v>
      </c>
      <c r="AO22" s="8">
        <f>SUM(AO16:AO21)</f>
        <v>718387.39020000002</v>
      </c>
      <c r="AP22" s="8">
        <f t="shared" ref="AP22" si="23">SUM(AP16:AP21)</f>
        <v>94489.18</v>
      </c>
      <c r="AQ22" s="8">
        <f>SUM(AQ16:AQ21)</f>
        <v>812876.57019999996</v>
      </c>
      <c r="AR22" s="8">
        <f>SUM(AR16:AR21)</f>
        <v>154984.12000000002</v>
      </c>
      <c r="AS22" s="8">
        <f>SUM(AS16:AS20)</f>
        <v>2562048.2102000001</v>
      </c>
      <c r="AT22" s="8">
        <f>SUM(AT16:AT20)</f>
        <v>5694761.3301999997</v>
      </c>
      <c r="AU22" s="8">
        <f t="shared" si="7"/>
        <v>6072468.1102</v>
      </c>
      <c r="AV22" s="98"/>
      <c r="AW22" s="98"/>
    </row>
    <row r="23" spans="1:49" s="3" customFormat="1" ht="13.5" thickBot="1" x14ac:dyDescent="0.25">
      <c r="A23" s="13"/>
      <c r="B23" s="18"/>
      <c r="C23" s="18"/>
      <c r="D23" s="18"/>
      <c r="E23" s="6"/>
      <c r="F23" s="6"/>
      <c r="G23" s="18"/>
      <c r="H23" s="18"/>
      <c r="I23" s="18"/>
      <c r="J23" s="18"/>
      <c r="K23" s="8"/>
      <c r="L23" s="19"/>
      <c r="M23" s="19"/>
      <c r="N23" s="19"/>
      <c r="O23" s="19"/>
      <c r="P23" s="19"/>
      <c r="Q23" s="19"/>
      <c r="R23" s="19"/>
      <c r="S23" s="102"/>
      <c r="T23" s="103"/>
      <c r="U23" s="103"/>
      <c r="V23" s="103"/>
      <c r="W23" s="98"/>
      <c r="X23" s="19"/>
      <c r="Y23" s="94"/>
      <c r="Z23" s="6"/>
      <c r="AA23" s="6"/>
      <c r="AB23" s="6"/>
      <c r="AC23" s="96"/>
      <c r="AD23" s="96"/>
      <c r="AE23" s="96"/>
      <c r="AF23" s="96"/>
      <c r="AG23" s="96"/>
      <c r="AH23" s="104"/>
      <c r="AI23" s="99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>
        <f t="shared" si="7"/>
        <v>0</v>
      </c>
      <c r="AV23" s="98"/>
      <c r="AW23" s="98"/>
    </row>
    <row r="24" spans="1:49" s="3" customFormat="1" ht="87.75" customHeight="1" thickBot="1" x14ac:dyDescent="0.25">
      <c r="A24" s="16" t="s">
        <v>8</v>
      </c>
      <c r="B24" s="12" t="s">
        <v>105</v>
      </c>
      <c r="C24" s="12" t="s">
        <v>106</v>
      </c>
      <c r="D24" s="12" t="s">
        <v>107</v>
      </c>
      <c r="E24" s="12" t="s">
        <v>108</v>
      </c>
      <c r="F24" s="12" t="s">
        <v>109</v>
      </c>
      <c r="G24" s="12" t="s">
        <v>110</v>
      </c>
      <c r="H24" s="12" t="s">
        <v>111</v>
      </c>
      <c r="I24" s="12" t="s">
        <v>112</v>
      </c>
      <c r="J24" s="12" t="s">
        <v>113</v>
      </c>
      <c r="K24" s="12" t="s">
        <v>114</v>
      </c>
      <c r="L24" s="12" t="s">
        <v>115</v>
      </c>
      <c r="M24" s="12" t="s">
        <v>116</v>
      </c>
      <c r="N24" s="12" t="s">
        <v>117</v>
      </c>
      <c r="O24" s="12" t="s">
        <v>118</v>
      </c>
      <c r="P24" s="12" t="s">
        <v>119</v>
      </c>
      <c r="Q24" s="12" t="s">
        <v>120</v>
      </c>
      <c r="R24" s="12" t="s">
        <v>121</v>
      </c>
      <c r="S24" s="82" t="s">
        <v>122</v>
      </c>
      <c r="T24" s="12" t="s">
        <v>123</v>
      </c>
      <c r="U24" s="12" t="s">
        <v>124</v>
      </c>
      <c r="V24" s="12" t="s">
        <v>125</v>
      </c>
      <c r="W24" s="12" t="s">
        <v>126</v>
      </c>
      <c r="X24" s="12" t="s">
        <v>127</v>
      </c>
      <c r="Y24" s="12" t="s">
        <v>128</v>
      </c>
      <c r="Z24" s="36" t="s">
        <v>129</v>
      </c>
      <c r="AA24" s="36" t="s">
        <v>130</v>
      </c>
      <c r="AB24" s="36" t="s">
        <v>131</v>
      </c>
      <c r="AC24" s="96"/>
      <c r="AD24" s="96"/>
      <c r="AE24" s="96"/>
      <c r="AF24" s="96"/>
      <c r="AG24" s="96"/>
      <c r="AH24" s="12" t="s">
        <v>37</v>
      </c>
      <c r="AI24" s="99"/>
      <c r="AJ24" s="36" t="s">
        <v>137</v>
      </c>
      <c r="AK24" s="36" t="s">
        <v>138</v>
      </c>
      <c r="AL24" s="36" t="s">
        <v>139</v>
      </c>
      <c r="AM24" s="36" t="s">
        <v>140</v>
      </c>
      <c r="AN24" s="36" t="s">
        <v>141</v>
      </c>
      <c r="AO24" s="36" t="s">
        <v>50</v>
      </c>
      <c r="AP24" s="36" t="s">
        <v>51</v>
      </c>
      <c r="AQ24" s="36" t="s">
        <v>52</v>
      </c>
      <c r="AR24" s="36" t="s">
        <v>142</v>
      </c>
      <c r="AS24" s="36" t="s">
        <v>143</v>
      </c>
      <c r="AT24" s="36" t="s">
        <v>144</v>
      </c>
      <c r="AU24" s="36" t="s">
        <v>145</v>
      </c>
      <c r="AV24" s="98"/>
      <c r="AW24" s="98"/>
    </row>
    <row r="25" spans="1:49" s="3" customFormat="1" x14ac:dyDescent="0.2">
      <c r="A25" s="6" t="s">
        <v>1</v>
      </c>
      <c r="B25" s="38">
        <v>252803.4</v>
      </c>
      <c r="C25" s="38">
        <v>225266.03</v>
      </c>
      <c r="D25" s="38">
        <v>263410.71999999997</v>
      </c>
      <c r="E25" s="8">
        <f>B25+C25+D25</f>
        <v>741480.14999999991</v>
      </c>
      <c r="F25" s="92"/>
      <c r="G25" s="38">
        <v>0</v>
      </c>
      <c r="H25" s="38">
        <v>0</v>
      </c>
      <c r="I25" s="38">
        <v>0</v>
      </c>
      <c r="J25" s="38">
        <f>SUM(G25:I25)</f>
        <v>0</v>
      </c>
      <c r="K25" s="8">
        <v>0</v>
      </c>
      <c r="L25" s="38">
        <v>0</v>
      </c>
      <c r="M25" s="38">
        <v>0</v>
      </c>
      <c r="N25" s="38">
        <v>0</v>
      </c>
      <c r="O25" s="38">
        <f>K25+L25+M25+N25</f>
        <v>0</v>
      </c>
      <c r="P25" s="38">
        <v>0</v>
      </c>
      <c r="Q25" s="38">
        <v>0</v>
      </c>
      <c r="R25" s="38">
        <v>0</v>
      </c>
      <c r="S25" s="105">
        <v>0</v>
      </c>
      <c r="T25" s="8">
        <v>0</v>
      </c>
      <c r="U25" s="8">
        <v>0</v>
      </c>
      <c r="V25" s="8">
        <v>0</v>
      </c>
      <c r="W25" s="8"/>
      <c r="X25" s="38">
        <f>P25+T25+U25+V25+W25</f>
        <v>0</v>
      </c>
      <c r="Y25" s="94">
        <f>X25/13</f>
        <v>0</v>
      </c>
      <c r="Z25" s="6"/>
      <c r="AA25" s="6"/>
      <c r="AB25" s="6">
        <f>Y25/$Y$57</f>
        <v>0</v>
      </c>
      <c r="AC25" s="96"/>
      <c r="AD25" s="96"/>
      <c r="AE25" s="96"/>
      <c r="AF25" s="96"/>
      <c r="AG25" s="96"/>
      <c r="AH25" s="38">
        <v>143124.02000000002</v>
      </c>
      <c r="AI25" s="99"/>
      <c r="AJ25" s="8">
        <f>AB25*$AI$59</f>
        <v>0</v>
      </c>
      <c r="AK25" s="8">
        <v>143154.14000000001</v>
      </c>
      <c r="AL25" s="8">
        <v>143154.14000000001</v>
      </c>
      <c r="AM25" s="8">
        <f>AH25+AK25+AL25</f>
        <v>429432.30000000005</v>
      </c>
      <c r="AN25" s="8">
        <v>142356.14000000001</v>
      </c>
      <c r="AO25" s="8">
        <v>106358.14</v>
      </c>
      <c r="AP25" s="8">
        <v>0</v>
      </c>
      <c r="AQ25" s="8">
        <f>SUM(AO25:AP25)</f>
        <v>106358.14</v>
      </c>
      <c r="AR25" s="8">
        <v>34899.339999999997</v>
      </c>
      <c r="AS25" s="8">
        <f>AN25+AQ25+AR25</f>
        <v>283613.62</v>
      </c>
      <c r="AT25" s="8">
        <f>AK25+AL25+AN25+AO25+AR25</f>
        <v>569921.9</v>
      </c>
      <c r="AU25" s="8">
        <f t="shared" si="7"/>
        <v>569921.9</v>
      </c>
      <c r="AV25" s="98"/>
      <c r="AW25" s="98"/>
    </row>
    <row r="26" spans="1:49" s="3" customFormat="1" x14ac:dyDescent="0.2">
      <c r="A26" s="6" t="s">
        <v>2</v>
      </c>
      <c r="B26" s="38">
        <v>0</v>
      </c>
      <c r="C26" s="38">
        <v>390.81</v>
      </c>
      <c r="D26" s="38">
        <v>1451.58</v>
      </c>
      <c r="E26" s="8">
        <f>B26+C26+D26</f>
        <v>1842.3899999999999</v>
      </c>
      <c r="F26" s="92">
        <v>1842.39</v>
      </c>
      <c r="G26" s="38">
        <v>0</v>
      </c>
      <c r="H26" s="38">
        <v>0</v>
      </c>
      <c r="I26" s="38">
        <v>0</v>
      </c>
      <c r="J26" s="38">
        <f t="shared" ref="J26:J29" si="24">SUM(G26:I26)</f>
        <v>0</v>
      </c>
      <c r="K26" s="8">
        <v>0</v>
      </c>
      <c r="L26" s="38">
        <v>0</v>
      </c>
      <c r="M26" s="38">
        <v>0</v>
      </c>
      <c r="N26" s="38">
        <v>0</v>
      </c>
      <c r="O26" s="38">
        <f t="shared" ref="O26:O28" si="25">K26+L26+M26+N26</f>
        <v>0</v>
      </c>
      <c r="P26" s="38">
        <v>0</v>
      </c>
      <c r="Q26" s="38">
        <v>0</v>
      </c>
      <c r="R26" s="38">
        <v>0</v>
      </c>
      <c r="S26" s="107">
        <v>0</v>
      </c>
      <c r="T26" s="8">
        <v>0</v>
      </c>
      <c r="U26" s="8">
        <v>0</v>
      </c>
      <c r="V26" s="8">
        <v>0</v>
      </c>
      <c r="W26" s="8"/>
      <c r="X26" s="38">
        <f t="shared" ref="X26:X28" si="26">P26+T26+U26+V26+W26</f>
        <v>0</v>
      </c>
      <c r="Y26" s="94">
        <f t="shared" ref="Y26:Y28" si="27">X26/13</f>
        <v>0</v>
      </c>
      <c r="Z26" s="6"/>
      <c r="AA26" s="6"/>
      <c r="AB26" s="6">
        <f>Y26/$Y$57</f>
        <v>0</v>
      </c>
      <c r="AC26" s="96"/>
      <c r="AD26" s="96"/>
      <c r="AE26" s="96"/>
      <c r="AF26" s="96"/>
      <c r="AG26" s="96"/>
      <c r="AH26" s="38">
        <v>4204.55</v>
      </c>
      <c r="AI26" s="99"/>
      <c r="AJ26" s="8">
        <f>AB26*$AI$59</f>
        <v>0</v>
      </c>
      <c r="AK26" s="8">
        <v>4204.55</v>
      </c>
      <c r="AL26" s="8">
        <v>4204.55</v>
      </c>
      <c r="AM26" s="8">
        <f t="shared" ref="AM26:AM29" si="28">AH26+AK26+AL26</f>
        <v>12613.650000000001</v>
      </c>
      <c r="AN26" s="8">
        <v>4204.55</v>
      </c>
      <c r="AO26" s="8">
        <v>5104.4000000000005</v>
      </c>
      <c r="AP26" s="8">
        <v>0</v>
      </c>
      <c r="AQ26" s="8">
        <f t="shared" ref="AQ26:AQ28" si="29">SUM(AO26:AP26)</f>
        <v>5104.4000000000005</v>
      </c>
      <c r="AR26" s="8">
        <v>4204.55</v>
      </c>
      <c r="AS26" s="8">
        <f t="shared" ref="AS26:AS28" si="30">AN26+AQ26+AR26</f>
        <v>13513.5</v>
      </c>
      <c r="AT26" s="8">
        <f t="shared" ref="AT26:AT28" si="31">AK26+AL26+AN26+AO26+AR26</f>
        <v>21922.600000000002</v>
      </c>
      <c r="AU26" s="8">
        <f t="shared" si="7"/>
        <v>21922.600000000002</v>
      </c>
      <c r="AV26" s="98"/>
      <c r="AW26" s="98"/>
    </row>
    <row r="27" spans="1:49" s="3" customFormat="1" x14ac:dyDescent="0.2">
      <c r="A27" s="6" t="s">
        <v>3</v>
      </c>
      <c r="B27" s="38">
        <v>26560</v>
      </c>
      <c r="C27" s="38">
        <v>24775</v>
      </c>
      <c r="D27" s="38">
        <v>27200</v>
      </c>
      <c r="E27" s="8">
        <f>B27+C27+D27</f>
        <v>78535</v>
      </c>
      <c r="F27" s="92"/>
      <c r="G27" s="38">
        <v>0</v>
      </c>
      <c r="H27" s="38">
        <v>0</v>
      </c>
      <c r="I27" s="38">
        <v>0</v>
      </c>
      <c r="J27" s="38">
        <f t="shared" si="24"/>
        <v>0</v>
      </c>
      <c r="K27" s="8">
        <v>0</v>
      </c>
      <c r="L27" s="38">
        <v>0</v>
      </c>
      <c r="M27" s="38">
        <v>0</v>
      </c>
      <c r="N27" s="38">
        <v>0</v>
      </c>
      <c r="O27" s="38">
        <f t="shared" si="25"/>
        <v>0</v>
      </c>
      <c r="P27" s="38">
        <v>0</v>
      </c>
      <c r="Q27" s="38">
        <v>0</v>
      </c>
      <c r="R27" s="38">
        <v>0</v>
      </c>
      <c r="S27" s="107">
        <v>0</v>
      </c>
      <c r="T27" s="8">
        <v>0</v>
      </c>
      <c r="U27" s="8">
        <v>0</v>
      </c>
      <c r="V27" s="8">
        <v>0</v>
      </c>
      <c r="W27" s="8"/>
      <c r="X27" s="38">
        <f t="shared" si="26"/>
        <v>0</v>
      </c>
      <c r="Y27" s="94">
        <f t="shared" si="27"/>
        <v>0</v>
      </c>
      <c r="Z27" s="6"/>
      <c r="AA27" s="6"/>
      <c r="AB27" s="6">
        <f>Y27/$Y$57</f>
        <v>0</v>
      </c>
      <c r="AC27" s="96"/>
      <c r="AD27" s="96"/>
      <c r="AE27" s="96"/>
      <c r="AF27" s="96"/>
      <c r="AG27" s="96"/>
      <c r="AH27" s="38">
        <v>33406.67</v>
      </c>
      <c r="AI27" s="99"/>
      <c r="AJ27" s="8">
        <f>AB27*$AI$59</f>
        <v>0</v>
      </c>
      <c r="AK27" s="8">
        <v>29843.67</v>
      </c>
      <c r="AL27" s="8">
        <v>29843.67</v>
      </c>
      <c r="AM27" s="8">
        <f t="shared" si="28"/>
        <v>93094.01</v>
      </c>
      <c r="AN27" s="8">
        <v>29843.67</v>
      </c>
      <c r="AO27" s="8">
        <v>30664.67</v>
      </c>
      <c r="AP27" s="8">
        <v>0</v>
      </c>
      <c r="AQ27" s="8">
        <f t="shared" si="29"/>
        <v>30664.67</v>
      </c>
      <c r="AR27" s="8">
        <v>29843.67</v>
      </c>
      <c r="AS27" s="8">
        <f t="shared" si="30"/>
        <v>90352.01</v>
      </c>
      <c r="AT27" s="8">
        <f t="shared" si="31"/>
        <v>150039.34999999998</v>
      </c>
      <c r="AU27" s="8">
        <f>AK27+AL27+AN27+AQ27+AR27</f>
        <v>150039.34999999998</v>
      </c>
      <c r="AV27" s="98"/>
      <c r="AW27" s="98"/>
    </row>
    <row r="28" spans="1:49" s="3" customFormat="1" x14ac:dyDescent="0.2">
      <c r="A28" s="6" t="s">
        <v>4</v>
      </c>
      <c r="B28" s="38">
        <v>3667</v>
      </c>
      <c r="C28" s="38">
        <v>3546</v>
      </c>
      <c r="D28" s="38">
        <v>2955</v>
      </c>
      <c r="E28" s="8">
        <f>B28+C28+D28</f>
        <v>10168</v>
      </c>
      <c r="F28" s="92">
        <v>10168</v>
      </c>
      <c r="G28" s="38">
        <v>0</v>
      </c>
      <c r="H28" s="38">
        <v>0</v>
      </c>
      <c r="I28" s="38">
        <v>0</v>
      </c>
      <c r="J28" s="38">
        <f t="shared" si="24"/>
        <v>0</v>
      </c>
      <c r="K28" s="8">
        <v>0</v>
      </c>
      <c r="L28" s="38">
        <v>0</v>
      </c>
      <c r="M28" s="38">
        <v>0</v>
      </c>
      <c r="N28" s="38">
        <v>0</v>
      </c>
      <c r="O28" s="38">
        <f t="shared" si="25"/>
        <v>0</v>
      </c>
      <c r="P28" s="38">
        <v>0</v>
      </c>
      <c r="Q28" s="38">
        <v>0</v>
      </c>
      <c r="R28" s="38">
        <v>0</v>
      </c>
      <c r="S28" s="107">
        <v>0</v>
      </c>
      <c r="T28" s="8">
        <v>0</v>
      </c>
      <c r="U28" s="8">
        <v>0</v>
      </c>
      <c r="V28" s="8">
        <v>0</v>
      </c>
      <c r="W28" s="8"/>
      <c r="X28" s="38">
        <f t="shared" si="26"/>
        <v>0</v>
      </c>
      <c r="Y28" s="94">
        <f t="shared" si="27"/>
        <v>0</v>
      </c>
      <c r="Z28" s="6"/>
      <c r="AA28" s="6"/>
      <c r="AB28" s="6">
        <f>Y28/$Y$57</f>
        <v>0</v>
      </c>
      <c r="AC28" s="96"/>
      <c r="AD28" s="96"/>
      <c r="AE28" s="96"/>
      <c r="AF28" s="96"/>
      <c r="AG28" s="96"/>
      <c r="AH28" s="38">
        <v>2312</v>
      </c>
      <c r="AI28" s="99"/>
      <c r="AJ28" s="8">
        <f>AB28*$AI$59</f>
        <v>0</v>
      </c>
      <c r="AK28" s="8">
        <v>1296</v>
      </c>
      <c r="AL28" s="8">
        <v>1296</v>
      </c>
      <c r="AM28" s="8">
        <f t="shared" si="28"/>
        <v>4904</v>
      </c>
      <c r="AN28" s="8">
        <v>3240</v>
      </c>
      <c r="AO28" s="8">
        <v>648</v>
      </c>
      <c r="AP28" s="8">
        <v>0</v>
      </c>
      <c r="AQ28" s="8">
        <f t="shared" si="29"/>
        <v>648</v>
      </c>
      <c r="AR28" s="8">
        <v>648</v>
      </c>
      <c r="AS28" s="8">
        <f t="shared" si="30"/>
        <v>4536</v>
      </c>
      <c r="AT28" s="8">
        <f t="shared" si="31"/>
        <v>7128</v>
      </c>
      <c r="AU28" s="8">
        <f t="shared" si="7"/>
        <v>7128</v>
      </c>
      <c r="AV28" s="98"/>
      <c r="AW28" s="98"/>
    </row>
    <row r="29" spans="1:49" s="4" customFormat="1" x14ac:dyDescent="0.2">
      <c r="A29" s="13" t="s">
        <v>5</v>
      </c>
      <c r="B29" s="11">
        <f t="shared" ref="B29:C29" si="32">SUM(B25:B28)</f>
        <v>283030.40000000002</v>
      </c>
      <c r="C29" s="11">
        <f t="shared" si="32"/>
        <v>253977.84</v>
      </c>
      <c r="D29" s="11">
        <f>SUM(D25:D28)</f>
        <v>295017.3</v>
      </c>
      <c r="E29" s="9">
        <f>B29+C29+D29</f>
        <v>832025.54</v>
      </c>
      <c r="F29" s="9">
        <f>SUM(F25:F28)</f>
        <v>12010.39</v>
      </c>
      <c r="G29" s="11">
        <f t="shared" ref="G29" si="33">SUM(G25:G28)</f>
        <v>0</v>
      </c>
      <c r="H29" s="11">
        <f>SUM(H25:H28)</f>
        <v>0</v>
      </c>
      <c r="I29" s="11">
        <v>0</v>
      </c>
      <c r="J29" s="38">
        <f t="shared" si="24"/>
        <v>0</v>
      </c>
      <c r="K29" s="9">
        <f>SUM(K25:K28)</f>
        <v>0</v>
      </c>
      <c r="L29" s="11">
        <f t="shared" ref="L29:N29" si="34">SUM(L25:L28)</f>
        <v>0</v>
      </c>
      <c r="M29" s="9">
        <f t="shared" si="34"/>
        <v>0</v>
      </c>
      <c r="N29" s="9">
        <f t="shared" si="34"/>
        <v>0</v>
      </c>
      <c r="O29" s="11">
        <f>SUM(O25:O28)</f>
        <v>0</v>
      </c>
      <c r="P29" s="11">
        <f>SUM(P25:P28)</f>
        <v>0</v>
      </c>
      <c r="Q29" s="11">
        <f>SUM(Q25:Q28)</f>
        <v>0</v>
      </c>
      <c r="R29" s="11">
        <f t="shared" ref="R29:V29" si="35">SUM(R25:R28)</f>
        <v>0</v>
      </c>
      <c r="S29" s="11">
        <f t="shared" si="35"/>
        <v>0</v>
      </c>
      <c r="T29" s="11">
        <f t="shared" si="35"/>
        <v>0</v>
      </c>
      <c r="U29" s="11">
        <f t="shared" si="35"/>
        <v>0</v>
      </c>
      <c r="V29" s="11">
        <f t="shared" si="35"/>
        <v>0</v>
      </c>
      <c r="W29" s="9">
        <f>SUM(W25:W28)</f>
        <v>0</v>
      </c>
      <c r="X29" s="11">
        <f>SUM(X25:X28)</f>
        <v>0</v>
      </c>
      <c r="Y29" s="94">
        <f>SUM(Y25:Y28)</f>
        <v>0</v>
      </c>
      <c r="Z29" s="13"/>
      <c r="AA29" s="13"/>
      <c r="AB29" s="6">
        <f>Y29/$Y$57</f>
        <v>0</v>
      </c>
      <c r="AC29" s="96"/>
      <c r="AD29" s="96"/>
      <c r="AE29" s="96"/>
      <c r="AF29" s="96"/>
      <c r="AG29" s="96"/>
      <c r="AH29" s="11">
        <f t="shared" ref="AH29" si="36">SUM(AH25:AH28)</f>
        <v>183047.24</v>
      </c>
      <c r="AI29" s="99"/>
      <c r="AJ29" s="8">
        <f>AB29*$AI$59</f>
        <v>0</v>
      </c>
      <c r="AK29" s="8">
        <f t="shared" ref="AK29:AT29" si="37">SUM(AK25:AK28)</f>
        <v>178498.36</v>
      </c>
      <c r="AL29" s="8">
        <f t="shared" si="37"/>
        <v>178498.36</v>
      </c>
      <c r="AM29" s="8">
        <f t="shared" si="28"/>
        <v>540043.96</v>
      </c>
      <c r="AN29" s="8">
        <f t="shared" si="37"/>
        <v>179644.36</v>
      </c>
      <c r="AO29" s="8">
        <f>SUM(AO25:AO28)</f>
        <v>142775.21</v>
      </c>
      <c r="AP29" s="8">
        <f t="shared" ref="AP29:AQ29" si="38">SUM(AP25:AP28)</f>
        <v>0</v>
      </c>
      <c r="AQ29" s="8">
        <f t="shared" si="38"/>
        <v>142775.21</v>
      </c>
      <c r="AR29" s="8">
        <f t="shared" si="37"/>
        <v>69595.56</v>
      </c>
      <c r="AS29" s="8">
        <f t="shared" si="37"/>
        <v>392015.13</v>
      </c>
      <c r="AT29" s="8">
        <f t="shared" si="37"/>
        <v>749011.85</v>
      </c>
      <c r="AU29" s="8">
        <f t="shared" si="7"/>
        <v>749011.84999999986</v>
      </c>
      <c r="AV29" s="98"/>
      <c r="AW29" s="98"/>
    </row>
    <row r="30" spans="1:49" s="3" customFormat="1" ht="13.5" thickBot="1" x14ac:dyDescent="0.25">
      <c r="A30" s="13"/>
      <c r="B30" s="18"/>
      <c r="C30" s="18"/>
      <c r="D30" s="18"/>
      <c r="E30" s="6"/>
      <c r="F30" s="6"/>
      <c r="G30" s="18"/>
      <c r="H30" s="18"/>
      <c r="I30" s="18"/>
      <c r="J30" s="18"/>
      <c r="K30" s="8"/>
      <c r="L30" s="19"/>
      <c r="M30" s="19"/>
      <c r="N30" s="19"/>
      <c r="O30" s="19"/>
      <c r="P30" s="19"/>
      <c r="Q30" s="19"/>
      <c r="R30" s="19"/>
      <c r="S30" s="102"/>
      <c r="T30" s="103"/>
      <c r="U30" s="103"/>
      <c r="V30" s="103"/>
      <c r="W30" s="98"/>
      <c r="X30" s="19"/>
      <c r="Y30" s="94"/>
      <c r="Z30" s="6"/>
      <c r="AA30" s="6"/>
      <c r="AB30" s="6"/>
      <c r="AC30" s="96"/>
      <c r="AD30" s="96"/>
      <c r="AE30" s="96"/>
      <c r="AF30" s="96"/>
      <c r="AG30" s="96"/>
      <c r="AH30" s="104"/>
      <c r="AI30" s="99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>
        <f t="shared" si="7"/>
        <v>0</v>
      </c>
      <c r="AV30" s="98"/>
      <c r="AW30" s="98"/>
    </row>
    <row r="31" spans="1:49" s="3" customFormat="1" ht="96" customHeight="1" thickBot="1" x14ac:dyDescent="0.25">
      <c r="A31" s="15" t="s">
        <v>9</v>
      </c>
      <c r="B31" s="12" t="s">
        <v>105</v>
      </c>
      <c r="C31" s="12" t="s">
        <v>106</v>
      </c>
      <c r="D31" s="12" t="s">
        <v>107</v>
      </c>
      <c r="E31" s="12" t="s">
        <v>108</v>
      </c>
      <c r="F31" s="12" t="s">
        <v>109</v>
      </c>
      <c r="G31" s="12" t="s">
        <v>110</v>
      </c>
      <c r="H31" s="12" t="s">
        <v>111</v>
      </c>
      <c r="I31" s="12" t="s">
        <v>112</v>
      </c>
      <c r="J31" s="12" t="s">
        <v>113</v>
      </c>
      <c r="K31" s="12" t="s">
        <v>114</v>
      </c>
      <c r="L31" s="12" t="s">
        <v>115</v>
      </c>
      <c r="M31" s="12" t="s">
        <v>116</v>
      </c>
      <c r="N31" s="12" t="s">
        <v>117</v>
      </c>
      <c r="O31" s="12" t="s">
        <v>118</v>
      </c>
      <c r="P31" s="12" t="s">
        <v>119</v>
      </c>
      <c r="Q31" s="12" t="s">
        <v>120</v>
      </c>
      <c r="R31" s="12" t="s">
        <v>121</v>
      </c>
      <c r="S31" s="82" t="s">
        <v>122</v>
      </c>
      <c r="T31" s="12" t="s">
        <v>123</v>
      </c>
      <c r="U31" s="12" t="s">
        <v>124</v>
      </c>
      <c r="V31" s="12" t="s">
        <v>125</v>
      </c>
      <c r="W31" s="12" t="s">
        <v>126</v>
      </c>
      <c r="X31" s="12" t="s">
        <v>127</v>
      </c>
      <c r="Y31" s="12" t="s">
        <v>128</v>
      </c>
      <c r="Z31" s="36" t="s">
        <v>129</v>
      </c>
      <c r="AA31" s="36" t="s">
        <v>130</v>
      </c>
      <c r="AB31" s="36" t="s">
        <v>131</v>
      </c>
      <c r="AC31" s="96"/>
      <c r="AD31" s="96"/>
      <c r="AE31" s="96"/>
      <c r="AF31" s="96"/>
      <c r="AG31" s="96"/>
      <c r="AH31" s="12" t="s">
        <v>37</v>
      </c>
      <c r="AI31" s="99"/>
      <c r="AJ31" s="36" t="s">
        <v>137</v>
      </c>
      <c r="AK31" s="36" t="s">
        <v>138</v>
      </c>
      <c r="AL31" s="36" t="s">
        <v>139</v>
      </c>
      <c r="AM31" s="36" t="s">
        <v>140</v>
      </c>
      <c r="AN31" s="36" t="s">
        <v>141</v>
      </c>
      <c r="AO31" s="36" t="s">
        <v>50</v>
      </c>
      <c r="AP31" s="36" t="s">
        <v>51</v>
      </c>
      <c r="AQ31" s="36" t="s">
        <v>52</v>
      </c>
      <c r="AR31" s="36" t="s">
        <v>142</v>
      </c>
      <c r="AS31" s="36" t="s">
        <v>143</v>
      </c>
      <c r="AT31" s="36" t="s">
        <v>144</v>
      </c>
      <c r="AU31" s="36" t="s">
        <v>145</v>
      </c>
      <c r="AV31" s="98"/>
      <c r="AW31" s="98"/>
    </row>
    <row r="32" spans="1:49" s="3" customFormat="1" x14ac:dyDescent="0.2">
      <c r="A32" s="6" t="s">
        <v>1</v>
      </c>
      <c r="B32" s="38">
        <v>381201.31</v>
      </c>
      <c r="C32" s="38">
        <v>441948.46</v>
      </c>
      <c r="D32" s="38">
        <v>426139.08</v>
      </c>
      <c r="E32" s="8">
        <f t="shared" ref="E32:E37" si="39">B32+C32+D32</f>
        <v>1249288.8500000001</v>
      </c>
      <c r="F32" s="108">
        <v>1992432.93</v>
      </c>
      <c r="G32" s="38">
        <v>658058.80000000005</v>
      </c>
      <c r="H32" s="38">
        <v>613095.18000000005</v>
      </c>
      <c r="I32" s="38">
        <v>576204.68000000005</v>
      </c>
      <c r="J32" s="38">
        <f>SUM(G32:I32)</f>
        <v>1847358.6600000001</v>
      </c>
      <c r="K32" s="8">
        <v>3847731.68</v>
      </c>
      <c r="L32" s="38">
        <v>712848.41</v>
      </c>
      <c r="M32" s="38">
        <v>668773.86</v>
      </c>
      <c r="N32" s="38">
        <v>502455.87</v>
      </c>
      <c r="O32" s="38">
        <f>K32+L32+M32+N32</f>
        <v>5731809.8200000003</v>
      </c>
      <c r="P32" s="38">
        <v>5724627.4400000004</v>
      </c>
      <c r="Q32" s="38">
        <v>593513.31000000006</v>
      </c>
      <c r="R32" s="38">
        <v>609466.67000000004</v>
      </c>
      <c r="S32" s="105">
        <v>675117.42</v>
      </c>
      <c r="T32" s="8">
        <v>1878961.52</v>
      </c>
      <c r="U32" s="8">
        <v>645890.68000000005</v>
      </c>
      <c r="V32" s="8">
        <v>706601.02</v>
      </c>
      <c r="W32" s="8">
        <v>588183.64</v>
      </c>
      <c r="X32" s="38">
        <f>P32+T32+U32+V32+W32</f>
        <v>9544264.3000000007</v>
      </c>
      <c r="Y32" s="94">
        <f>X32/15</f>
        <v>636284.28666666674</v>
      </c>
      <c r="Z32" s="6"/>
      <c r="AA32" s="6"/>
      <c r="AB32" s="6">
        <f t="shared" ref="AB32:AB37" si="40">Y32/$Y$57</f>
        <v>5.0740213122074967E-2</v>
      </c>
      <c r="AC32" s="96"/>
      <c r="AD32" s="96"/>
      <c r="AE32" s="96"/>
      <c r="AF32" s="96"/>
      <c r="AG32" s="96"/>
      <c r="AH32" s="38">
        <v>468972.52</v>
      </c>
      <c r="AI32" s="99"/>
      <c r="AJ32" s="8">
        <f t="shared" ref="AJ32:AJ37" si="41">AB32*$AI$59</f>
        <v>2115406.0407270514</v>
      </c>
      <c r="AK32" s="38">
        <v>468972.52</v>
      </c>
      <c r="AL32" s="8">
        <v>468972.52</v>
      </c>
      <c r="AM32" s="8">
        <f>AH32+AK32+AL32</f>
        <v>1406917.56</v>
      </c>
      <c r="AN32" s="8">
        <v>457580.15</v>
      </c>
      <c r="AO32" s="8">
        <v>234501.46</v>
      </c>
      <c r="AP32" s="8">
        <v>0</v>
      </c>
      <c r="AQ32" s="8">
        <f>SUM(AO32:AP32)</f>
        <v>234501.46</v>
      </c>
      <c r="AR32" s="8">
        <v>100620.06</v>
      </c>
      <c r="AS32" s="8">
        <f>AN32+AQ32+AR32</f>
        <v>792701.66999999993</v>
      </c>
      <c r="AT32" s="8">
        <f>AK32+AL32+AN32+AO32+AR32</f>
        <v>1730646.71</v>
      </c>
      <c r="AU32" s="8">
        <f t="shared" si="7"/>
        <v>1730646.71</v>
      </c>
      <c r="AV32" s="98"/>
      <c r="AW32" s="98"/>
    </row>
    <row r="33" spans="1:49" s="3" customFormat="1" x14ac:dyDescent="0.2">
      <c r="A33" s="6" t="s">
        <v>2</v>
      </c>
      <c r="B33" s="38">
        <v>22702.37</v>
      </c>
      <c r="C33" s="38">
        <v>43998.23</v>
      </c>
      <c r="D33" s="38">
        <v>40743.730000000003</v>
      </c>
      <c r="E33" s="8">
        <f t="shared" si="39"/>
        <v>107444.33000000002</v>
      </c>
      <c r="F33" s="92">
        <v>107444.33</v>
      </c>
      <c r="G33" s="38">
        <v>33009.03</v>
      </c>
      <c r="H33" s="38">
        <v>45989.98</v>
      </c>
      <c r="I33" s="38">
        <v>36606.53</v>
      </c>
      <c r="J33" s="38">
        <f t="shared" ref="J33:J36" si="42">SUM(G33:I33)</f>
        <v>115605.54000000001</v>
      </c>
      <c r="K33" s="8">
        <v>224352.47</v>
      </c>
      <c r="L33" s="38">
        <v>52487.839999999997</v>
      </c>
      <c r="M33" s="38">
        <v>64465.58</v>
      </c>
      <c r="N33" s="38">
        <v>45224.9</v>
      </c>
      <c r="O33" s="38">
        <f t="shared" ref="O33:O36" si="43">K33+L33+M33+N33</f>
        <v>386530.79000000004</v>
      </c>
      <c r="P33" s="38">
        <v>387173.52</v>
      </c>
      <c r="Q33" s="38">
        <v>64848.09</v>
      </c>
      <c r="R33" s="38">
        <v>76487.77</v>
      </c>
      <c r="S33" s="93">
        <v>67175.600000000006</v>
      </c>
      <c r="T33" s="8">
        <v>208511.46</v>
      </c>
      <c r="U33" s="8">
        <v>60555.63</v>
      </c>
      <c r="V33" s="8">
        <v>59415.21</v>
      </c>
      <c r="W33" s="8">
        <v>46659.47</v>
      </c>
      <c r="X33" s="38">
        <f t="shared" ref="X33:X36" si="44">P33+T33+U33+V33+W33</f>
        <v>762315.28999999992</v>
      </c>
      <c r="Y33" s="94">
        <f t="shared" ref="Y33:Y36" si="45">X33/15</f>
        <v>50821.01933333333</v>
      </c>
      <c r="Z33" s="6"/>
      <c r="AA33" s="6"/>
      <c r="AB33" s="6">
        <f t="shared" si="40"/>
        <v>4.0527000369024119E-3</v>
      </c>
      <c r="AC33" s="96"/>
      <c r="AD33" s="96"/>
      <c r="AE33" s="96"/>
      <c r="AF33" s="96"/>
      <c r="AG33" s="96"/>
      <c r="AH33" s="38">
        <v>48994.03</v>
      </c>
      <c r="AI33" s="99"/>
      <c r="AJ33" s="8">
        <f t="shared" si="41"/>
        <v>168960.78301232643</v>
      </c>
      <c r="AK33" s="8">
        <v>46379.89</v>
      </c>
      <c r="AL33" s="8">
        <v>46379.89</v>
      </c>
      <c r="AM33" s="8">
        <f t="shared" ref="AM33:AM37" si="46">AH33+AK33+AL33</f>
        <v>141753.81</v>
      </c>
      <c r="AN33" s="8">
        <v>46379.89</v>
      </c>
      <c r="AO33" s="8">
        <v>46379.89</v>
      </c>
      <c r="AP33" s="8">
        <v>0</v>
      </c>
      <c r="AQ33" s="8">
        <f t="shared" ref="AQ33:AQ36" si="47">SUM(AO33:AP33)</f>
        <v>46379.89</v>
      </c>
      <c r="AR33" s="8">
        <v>46379.89</v>
      </c>
      <c r="AS33" s="8">
        <f t="shared" ref="AS33:AS36" si="48">AN33+AQ33+AR33</f>
        <v>139139.66999999998</v>
      </c>
      <c r="AT33" s="8">
        <f t="shared" ref="AT33:AT36" si="49">AK33+AL33+AN33+AO33+AR33</f>
        <v>231899.45</v>
      </c>
      <c r="AU33" s="8">
        <f t="shared" si="7"/>
        <v>231899.45</v>
      </c>
      <c r="AV33" s="98"/>
      <c r="AW33" s="98"/>
    </row>
    <row r="34" spans="1:49" s="3" customFormat="1" x14ac:dyDescent="0.2">
      <c r="A34" s="6" t="s">
        <v>3</v>
      </c>
      <c r="B34" s="38">
        <v>148510</v>
      </c>
      <c r="C34" s="38">
        <v>169894</v>
      </c>
      <c r="D34" s="38">
        <v>144321</v>
      </c>
      <c r="E34" s="8">
        <f t="shared" si="39"/>
        <v>462725</v>
      </c>
      <c r="F34" s="108">
        <v>548303.5</v>
      </c>
      <c r="G34" s="38">
        <v>189055</v>
      </c>
      <c r="H34" s="38">
        <v>182832</v>
      </c>
      <c r="I34" s="38">
        <v>195594</v>
      </c>
      <c r="J34" s="38">
        <f t="shared" si="42"/>
        <v>567481</v>
      </c>
      <c r="K34" s="8">
        <v>1127838.5</v>
      </c>
      <c r="L34" s="38">
        <v>185679</v>
      </c>
      <c r="M34" s="38">
        <v>228167</v>
      </c>
      <c r="N34" s="38">
        <v>134094</v>
      </c>
      <c r="O34" s="38">
        <f t="shared" si="43"/>
        <v>1675778.5</v>
      </c>
      <c r="P34" s="38">
        <v>1681381.5</v>
      </c>
      <c r="Q34" s="38">
        <v>190398</v>
      </c>
      <c r="R34" s="38">
        <v>194117</v>
      </c>
      <c r="S34" s="107">
        <v>212061</v>
      </c>
      <c r="T34" s="8">
        <v>600818</v>
      </c>
      <c r="U34" s="8">
        <v>183784</v>
      </c>
      <c r="V34" s="8">
        <v>177903</v>
      </c>
      <c r="W34" s="8">
        <v>182012</v>
      </c>
      <c r="X34" s="38">
        <f t="shared" si="44"/>
        <v>2825898.5</v>
      </c>
      <c r="Y34" s="94">
        <f t="shared" si="45"/>
        <v>188393.23333333334</v>
      </c>
      <c r="Z34" s="6"/>
      <c r="AA34" s="6"/>
      <c r="AB34" s="6">
        <f t="shared" si="40"/>
        <v>1.5023336282855447E-2</v>
      </c>
      <c r="AC34" s="96"/>
      <c r="AD34" s="96"/>
      <c r="AE34" s="96"/>
      <c r="AF34" s="96"/>
      <c r="AG34" s="96"/>
      <c r="AH34" s="38">
        <v>160266</v>
      </c>
      <c r="AI34" s="99"/>
      <c r="AJ34" s="8">
        <f t="shared" si="41"/>
        <v>626336.67399398319</v>
      </c>
      <c r="AK34" s="8">
        <v>158500</v>
      </c>
      <c r="AL34" s="8">
        <v>158500</v>
      </c>
      <c r="AM34" s="8">
        <f t="shared" si="46"/>
        <v>477266</v>
      </c>
      <c r="AN34" s="8">
        <v>158500</v>
      </c>
      <c r="AO34" s="8">
        <v>152077</v>
      </c>
      <c r="AP34" s="8">
        <v>6423</v>
      </c>
      <c r="AQ34" s="8">
        <f t="shared" si="47"/>
        <v>158500</v>
      </c>
      <c r="AR34" s="8">
        <v>105827</v>
      </c>
      <c r="AS34" s="8">
        <f t="shared" si="48"/>
        <v>422827</v>
      </c>
      <c r="AT34" s="8">
        <f t="shared" si="49"/>
        <v>733404</v>
      </c>
      <c r="AU34" s="8">
        <f t="shared" si="7"/>
        <v>739827</v>
      </c>
      <c r="AV34" s="98"/>
      <c r="AW34" s="98"/>
    </row>
    <row r="35" spans="1:49" s="3" customFormat="1" x14ac:dyDescent="0.2">
      <c r="A35" s="6" t="s">
        <v>4</v>
      </c>
      <c r="B35" s="38">
        <v>31886.519999999997</v>
      </c>
      <c r="C35" s="38">
        <v>55741.74</v>
      </c>
      <c r="D35" s="38">
        <v>50773.52</v>
      </c>
      <c r="E35" s="8">
        <f t="shared" si="39"/>
        <v>138401.78</v>
      </c>
      <c r="F35" s="92">
        <v>138081.78</v>
      </c>
      <c r="G35" s="38">
        <v>57430.07</v>
      </c>
      <c r="H35" s="38">
        <v>45666.02</v>
      </c>
      <c r="I35" s="38">
        <v>52644.57</v>
      </c>
      <c r="J35" s="38">
        <f t="shared" si="42"/>
        <v>155740.66</v>
      </c>
      <c r="K35" s="8">
        <v>303701.21999999997</v>
      </c>
      <c r="L35" s="38">
        <v>53530.18</v>
      </c>
      <c r="M35" s="38">
        <v>49531.35</v>
      </c>
      <c r="N35" s="38">
        <v>45139.81</v>
      </c>
      <c r="O35" s="38">
        <f t="shared" si="43"/>
        <v>451902.55999999994</v>
      </c>
      <c r="P35" s="38">
        <v>451578.56</v>
      </c>
      <c r="Q35" s="38">
        <v>63662.41</v>
      </c>
      <c r="R35" s="38">
        <v>64999.38</v>
      </c>
      <c r="S35" s="107">
        <v>69452.63</v>
      </c>
      <c r="T35" s="8">
        <v>198743.7</v>
      </c>
      <c r="U35" s="8">
        <v>56825.81</v>
      </c>
      <c r="V35" s="8">
        <v>76745.14</v>
      </c>
      <c r="W35" s="8">
        <v>61155.79</v>
      </c>
      <c r="X35" s="38">
        <f t="shared" si="44"/>
        <v>845049.00000000012</v>
      </c>
      <c r="Y35" s="94">
        <f t="shared" si="45"/>
        <v>56336.600000000006</v>
      </c>
      <c r="Z35" s="6"/>
      <c r="AA35" s="6"/>
      <c r="AB35" s="6">
        <f t="shared" si="40"/>
        <v>4.4925376132549395E-3</v>
      </c>
      <c r="AC35" s="96"/>
      <c r="AD35" s="96"/>
      <c r="AE35" s="96"/>
      <c r="AF35" s="96"/>
      <c r="AG35" s="96"/>
      <c r="AH35" s="38">
        <v>38832.959999999999</v>
      </c>
      <c r="AI35" s="99"/>
      <c r="AJ35" s="8">
        <f t="shared" si="41"/>
        <v>187298.01513463471</v>
      </c>
      <c r="AK35" s="8">
        <v>44091.66</v>
      </c>
      <c r="AL35" s="8">
        <v>44091.66</v>
      </c>
      <c r="AM35" s="8">
        <f t="shared" si="46"/>
        <v>127016.28</v>
      </c>
      <c r="AN35" s="8">
        <v>51772.53</v>
      </c>
      <c r="AO35" s="8">
        <v>22045.83</v>
      </c>
      <c r="AP35" s="8">
        <v>0</v>
      </c>
      <c r="AQ35" s="8">
        <f t="shared" si="47"/>
        <v>22045.83</v>
      </c>
      <c r="AR35" s="8">
        <v>22045.83</v>
      </c>
      <c r="AS35" s="8">
        <f t="shared" si="48"/>
        <v>95864.19</v>
      </c>
      <c r="AT35" s="8">
        <f t="shared" si="49"/>
        <v>184047.51</v>
      </c>
      <c r="AU35" s="8">
        <f t="shared" si="7"/>
        <v>184047.51</v>
      </c>
      <c r="AV35" s="98"/>
      <c r="AW35" s="98"/>
    </row>
    <row r="36" spans="1:49" s="3" customFormat="1" x14ac:dyDescent="0.2">
      <c r="A36" s="6" t="s">
        <v>163</v>
      </c>
      <c r="B36" s="38">
        <v>126001</v>
      </c>
      <c r="C36" s="38">
        <v>110621.5</v>
      </c>
      <c r="D36" s="38">
        <v>137072</v>
      </c>
      <c r="E36" s="8">
        <f t="shared" si="39"/>
        <v>373694.5</v>
      </c>
      <c r="F36" s="92">
        <v>373998.5</v>
      </c>
      <c r="G36" s="38">
        <v>163999</v>
      </c>
      <c r="H36" s="38">
        <v>156444.5</v>
      </c>
      <c r="I36" s="38">
        <v>130938</v>
      </c>
      <c r="J36" s="38">
        <f t="shared" si="42"/>
        <v>451381.5</v>
      </c>
      <c r="K36" s="8">
        <v>824778.5</v>
      </c>
      <c r="L36" s="38">
        <v>167934.5</v>
      </c>
      <c r="M36" s="38">
        <v>141232.5</v>
      </c>
      <c r="N36" s="38">
        <v>133422.5</v>
      </c>
      <c r="O36" s="38">
        <f t="shared" si="43"/>
        <v>1267368</v>
      </c>
      <c r="P36" s="38">
        <v>1267701</v>
      </c>
      <c r="Q36" s="38">
        <v>131353</v>
      </c>
      <c r="R36" s="38">
        <v>179718.5</v>
      </c>
      <c r="S36" s="107">
        <v>170725</v>
      </c>
      <c r="T36" s="8">
        <v>483082</v>
      </c>
      <c r="U36" s="8">
        <v>193952</v>
      </c>
      <c r="V36" s="8">
        <v>181988.5</v>
      </c>
      <c r="W36" s="8">
        <v>148324</v>
      </c>
      <c r="X36" s="38">
        <f t="shared" si="44"/>
        <v>2275047.5</v>
      </c>
      <c r="Y36" s="94">
        <f t="shared" si="45"/>
        <v>151669.83333333334</v>
      </c>
      <c r="Z36" s="6"/>
      <c r="AA36" s="6"/>
      <c r="AB36" s="6">
        <f t="shared" si="40"/>
        <v>1.2094844755382961E-2</v>
      </c>
      <c r="AC36" s="96"/>
      <c r="AD36" s="96"/>
      <c r="AE36" s="96"/>
      <c r="AF36" s="96"/>
      <c r="AG36" s="96"/>
      <c r="AH36" s="38">
        <v>139083</v>
      </c>
      <c r="AI36" s="99"/>
      <c r="AJ36" s="8">
        <f t="shared" si="41"/>
        <v>504245.17523482407</v>
      </c>
      <c r="AK36" s="8">
        <v>143525</v>
      </c>
      <c r="AL36" s="8">
        <v>143525</v>
      </c>
      <c r="AM36" s="8">
        <f t="shared" si="46"/>
        <v>426133</v>
      </c>
      <c r="AN36" s="8">
        <v>150565.5</v>
      </c>
      <c r="AO36" s="8">
        <v>47231</v>
      </c>
      <c r="AP36" s="8">
        <v>0</v>
      </c>
      <c r="AQ36" s="8">
        <f t="shared" si="47"/>
        <v>47231</v>
      </c>
      <c r="AR36" s="8">
        <v>19397.5</v>
      </c>
      <c r="AS36" s="8">
        <f t="shared" si="48"/>
        <v>217194</v>
      </c>
      <c r="AT36" s="8">
        <f t="shared" si="49"/>
        <v>504244</v>
      </c>
      <c r="AU36" s="8">
        <f t="shared" si="7"/>
        <v>504244</v>
      </c>
      <c r="AV36" s="98"/>
      <c r="AW36" s="98"/>
    </row>
    <row r="37" spans="1:49" s="4" customFormat="1" ht="13.5" thickBot="1" x14ac:dyDescent="0.25">
      <c r="A37" s="13" t="s">
        <v>5</v>
      </c>
      <c r="B37" s="37">
        <f t="shared" ref="B37:C37" si="50">SUM(B32:B36)</f>
        <v>710301.2</v>
      </c>
      <c r="C37" s="37">
        <f t="shared" si="50"/>
        <v>822203.92999999993</v>
      </c>
      <c r="D37" s="37">
        <f>SUM(D32:D36)</f>
        <v>799049.33000000007</v>
      </c>
      <c r="E37" s="9">
        <f t="shared" si="39"/>
        <v>2331554.46</v>
      </c>
      <c r="F37" s="9">
        <f>SUM(F32:F36)</f>
        <v>3160261.0399999996</v>
      </c>
      <c r="G37" s="37">
        <f t="shared" ref="G37" si="51">SUM(G32:G36)</f>
        <v>1101551.8999999999</v>
      </c>
      <c r="H37" s="37">
        <f>SUM(H32:H36)</f>
        <v>1044027.68</v>
      </c>
      <c r="I37" s="37">
        <v>991987.78</v>
      </c>
      <c r="J37" s="37">
        <f>SUM(J32:J36)</f>
        <v>3137567.3600000003</v>
      </c>
      <c r="K37" s="9">
        <v>6328402.3700000001</v>
      </c>
      <c r="L37" s="37">
        <f t="shared" ref="L37:Y37" si="52">SUM(L32:L36)</f>
        <v>1172479.9300000002</v>
      </c>
      <c r="M37" s="9">
        <f t="shared" si="52"/>
        <v>1152170.29</v>
      </c>
      <c r="N37" s="9">
        <f t="shared" si="52"/>
        <v>860337.08000000007</v>
      </c>
      <c r="O37" s="37">
        <f t="shared" si="52"/>
        <v>9513389.6699999999</v>
      </c>
      <c r="P37" s="37">
        <f t="shared" si="52"/>
        <v>9512462.0199999996</v>
      </c>
      <c r="Q37" s="37">
        <f t="shared" si="52"/>
        <v>1043774.81</v>
      </c>
      <c r="R37" s="37">
        <f t="shared" si="52"/>
        <v>1124789.32</v>
      </c>
      <c r="S37" s="109">
        <f t="shared" si="52"/>
        <v>1194531.6499999999</v>
      </c>
      <c r="T37" s="9">
        <f>SUM(T32:T36)</f>
        <v>3370116.68</v>
      </c>
      <c r="U37" s="9">
        <f>SUM(U32:U36)</f>
        <v>1141008.1200000001</v>
      </c>
      <c r="V37" s="9">
        <f>SUM(V32:V36)</f>
        <v>1202652.8700000001</v>
      </c>
      <c r="W37" s="9">
        <f>SUM(W32:W36)</f>
        <v>1026334.9</v>
      </c>
      <c r="X37" s="37">
        <f t="shared" si="52"/>
        <v>16252574.59</v>
      </c>
      <c r="Y37" s="94">
        <f t="shared" si="52"/>
        <v>1083504.9726666668</v>
      </c>
      <c r="Z37" s="13"/>
      <c r="AA37" s="13"/>
      <c r="AB37" s="6">
        <f t="shared" si="40"/>
        <v>8.6403631810470727E-2</v>
      </c>
      <c r="AC37" s="96"/>
      <c r="AD37" s="96"/>
      <c r="AE37" s="96"/>
      <c r="AF37" s="96"/>
      <c r="AG37" s="96"/>
      <c r="AH37" s="37">
        <f t="shared" ref="AH37" si="53">SUM(AH32:AH36)</f>
        <v>856148.51</v>
      </c>
      <c r="AI37" s="99"/>
      <c r="AJ37" s="8">
        <f t="shared" si="41"/>
        <v>3602246.68810282</v>
      </c>
      <c r="AK37" s="8">
        <f t="shared" ref="AK37:AT37" si="54">SUM(AK32:AK36)</f>
        <v>861469.07000000007</v>
      </c>
      <c r="AL37" s="8">
        <f t="shared" si="54"/>
        <v>861469.07000000007</v>
      </c>
      <c r="AM37" s="8">
        <f t="shared" si="46"/>
        <v>2579086.6500000004</v>
      </c>
      <c r="AN37" s="8">
        <f t="shared" si="54"/>
        <v>864798.07000000007</v>
      </c>
      <c r="AO37" s="8">
        <f>SUM(AO32:AO36)</f>
        <v>502235.18</v>
      </c>
      <c r="AP37" s="8">
        <f t="shared" ref="AP37:AQ37" si="55">SUM(AP32:AP36)</f>
        <v>6423</v>
      </c>
      <c r="AQ37" s="8">
        <f t="shared" si="55"/>
        <v>508658.18</v>
      </c>
      <c r="AR37" s="8">
        <f t="shared" si="54"/>
        <v>294270.28000000003</v>
      </c>
      <c r="AS37" s="8">
        <f t="shared" si="54"/>
        <v>1667726.5299999998</v>
      </c>
      <c r="AT37" s="8">
        <f t="shared" si="54"/>
        <v>3384241.67</v>
      </c>
      <c r="AU37" s="8">
        <f t="shared" si="7"/>
        <v>3390664.67</v>
      </c>
      <c r="AV37" s="98"/>
      <c r="AW37" s="98"/>
    </row>
    <row r="38" spans="1:49" s="3" customFormat="1" x14ac:dyDescent="0.2">
      <c r="A38" s="13"/>
      <c r="B38" s="18"/>
      <c r="C38" s="18"/>
      <c r="D38" s="18"/>
      <c r="E38" s="6"/>
      <c r="F38" s="6"/>
      <c r="G38" s="18"/>
      <c r="H38" s="18"/>
      <c r="I38" s="18"/>
      <c r="J38" s="18"/>
      <c r="K38" s="8"/>
      <c r="L38" s="19"/>
      <c r="M38" s="19"/>
      <c r="N38" s="19"/>
      <c r="O38" s="19"/>
      <c r="P38" s="19"/>
      <c r="Q38" s="19"/>
      <c r="R38" s="19"/>
      <c r="S38" s="102"/>
      <c r="T38" s="110"/>
      <c r="U38" s="110"/>
      <c r="V38" s="110"/>
      <c r="W38" s="98"/>
      <c r="X38" s="19"/>
      <c r="Y38" s="94"/>
      <c r="Z38" s="6"/>
      <c r="AA38" s="6"/>
      <c r="AB38" s="6"/>
      <c r="AC38" s="96"/>
      <c r="AD38" s="96"/>
      <c r="AE38" s="96"/>
      <c r="AF38" s="96"/>
      <c r="AG38" s="96"/>
      <c r="AH38" s="104"/>
      <c r="AI38" s="99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>
        <f t="shared" si="7"/>
        <v>0</v>
      </c>
      <c r="AV38" s="98"/>
      <c r="AW38" s="98"/>
    </row>
    <row r="39" spans="1:49" s="3" customFormat="1" ht="13.5" thickBot="1" x14ac:dyDescent="0.25">
      <c r="A39" s="13"/>
      <c r="B39" s="18"/>
      <c r="C39" s="18"/>
      <c r="D39" s="18"/>
      <c r="E39" s="6"/>
      <c r="F39" s="6"/>
      <c r="G39" s="18"/>
      <c r="H39" s="18"/>
      <c r="I39" s="6"/>
      <c r="J39" s="6"/>
      <c r="K39" s="6"/>
      <c r="L39" s="6"/>
      <c r="M39" s="6"/>
      <c r="N39" s="6"/>
      <c r="O39" s="6"/>
      <c r="P39" s="6"/>
      <c r="Q39" s="6"/>
      <c r="R39" s="6"/>
      <c r="X39" s="6"/>
      <c r="Y39" s="94"/>
      <c r="Z39" s="6"/>
      <c r="AA39" s="6"/>
      <c r="AB39" s="6"/>
      <c r="AC39" s="96"/>
      <c r="AD39" s="96"/>
      <c r="AE39" s="96"/>
      <c r="AF39" s="96"/>
      <c r="AG39" s="96"/>
      <c r="AH39" s="104"/>
      <c r="AI39" s="99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f t="shared" si="7"/>
        <v>0</v>
      </c>
      <c r="AV39" s="98"/>
      <c r="AW39" s="98"/>
    </row>
    <row r="40" spans="1:49" s="3" customFormat="1" ht="90" customHeight="1" thickBot="1" x14ac:dyDescent="0.25">
      <c r="A40" s="15" t="s">
        <v>10</v>
      </c>
      <c r="B40" s="12" t="s">
        <v>105</v>
      </c>
      <c r="C40" s="12" t="s">
        <v>106</v>
      </c>
      <c r="D40" s="12" t="s">
        <v>107</v>
      </c>
      <c r="E40" s="12" t="s">
        <v>108</v>
      </c>
      <c r="F40" s="12" t="s">
        <v>109</v>
      </c>
      <c r="G40" s="12" t="s">
        <v>110</v>
      </c>
      <c r="H40" s="12" t="s">
        <v>111</v>
      </c>
      <c r="I40" s="111" t="s">
        <v>112</v>
      </c>
      <c r="J40" s="12" t="s">
        <v>113</v>
      </c>
      <c r="K40" s="12" t="s">
        <v>114</v>
      </c>
      <c r="L40" s="12" t="s">
        <v>115</v>
      </c>
      <c r="M40" s="12" t="s">
        <v>116</v>
      </c>
      <c r="N40" s="12" t="s">
        <v>117</v>
      </c>
      <c r="O40" s="12" t="s">
        <v>118</v>
      </c>
      <c r="P40" s="12" t="s">
        <v>119</v>
      </c>
      <c r="Q40" s="12" t="s">
        <v>120</v>
      </c>
      <c r="R40" s="12" t="s">
        <v>121</v>
      </c>
      <c r="S40" s="82" t="s">
        <v>122</v>
      </c>
      <c r="T40" s="12" t="s">
        <v>123</v>
      </c>
      <c r="U40" s="12" t="s">
        <v>124</v>
      </c>
      <c r="V40" s="12" t="s">
        <v>125</v>
      </c>
      <c r="W40" s="12" t="s">
        <v>126</v>
      </c>
      <c r="X40" s="12" t="s">
        <v>127</v>
      </c>
      <c r="Y40" s="12" t="s">
        <v>128</v>
      </c>
      <c r="Z40" s="36" t="s">
        <v>129</v>
      </c>
      <c r="AA40" s="36" t="s">
        <v>130</v>
      </c>
      <c r="AB40" s="36" t="s">
        <v>131</v>
      </c>
      <c r="AC40" s="96"/>
      <c r="AD40" s="96"/>
      <c r="AE40" s="96"/>
      <c r="AF40" s="96"/>
      <c r="AG40" s="96"/>
      <c r="AH40" s="12" t="s">
        <v>37</v>
      </c>
      <c r="AI40" s="99"/>
      <c r="AJ40" s="36" t="s">
        <v>137</v>
      </c>
      <c r="AK40" s="36" t="s">
        <v>138</v>
      </c>
      <c r="AL40" s="36" t="s">
        <v>139</v>
      </c>
      <c r="AM40" s="36" t="s">
        <v>140</v>
      </c>
      <c r="AN40" s="36" t="s">
        <v>141</v>
      </c>
      <c r="AO40" s="36" t="s">
        <v>50</v>
      </c>
      <c r="AP40" s="36" t="s">
        <v>51</v>
      </c>
      <c r="AQ40" s="36" t="s">
        <v>52</v>
      </c>
      <c r="AR40" s="36" t="s">
        <v>142</v>
      </c>
      <c r="AS40" s="36" t="s">
        <v>143</v>
      </c>
      <c r="AT40" s="36" t="s">
        <v>144</v>
      </c>
      <c r="AU40" s="36" t="s">
        <v>145</v>
      </c>
      <c r="AV40" s="98"/>
      <c r="AW40" s="98"/>
    </row>
    <row r="41" spans="1:49" s="3" customFormat="1" x14ac:dyDescent="0.2">
      <c r="A41" s="6" t="s">
        <v>1</v>
      </c>
      <c r="B41" s="38">
        <f t="shared" ref="B41:D44" si="56">B25+B32</f>
        <v>634004.71</v>
      </c>
      <c r="C41" s="38">
        <f t="shared" si="56"/>
        <v>667214.49</v>
      </c>
      <c r="D41" s="38">
        <f t="shared" si="56"/>
        <v>689549.8</v>
      </c>
      <c r="E41" s="8">
        <f t="shared" ref="E41:E46" si="57">B41+C41+D41</f>
        <v>1990769</v>
      </c>
      <c r="F41" s="92">
        <v>1992432.93</v>
      </c>
      <c r="G41" s="38">
        <f t="shared" ref="G41:H44" si="58">G25+G32</f>
        <v>658058.80000000005</v>
      </c>
      <c r="H41" s="38">
        <f>H25+H32</f>
        <v>613095.18000000005</v>
      </c>
      <c r="I41" s="12">
        <v>576204.68000000005</v>
      </c>
      <c r="J41" s="12">
        <f>SUM(G41:I41)</f>
        <v>1847358.6600000001</v>
      </c>
      <c r="K41" s="12">
        <v>3847731.68</v>
      </c>
      <c r="L41" s="38">
        <f t="shared" ref="L41:N44" si="59">L25+L32</f>
        <v>712848.41</v>
      </c>
      <c r="M41" s="38">
        <f t="shared" si="59"/>
        <v>668773.86</v>
      </c>
      <c r="N41" s="38">
        <f>N25+N32</f>
        <v>502455.87</v>
      </c>
      <c r="O41" s="38">
        <f>K41+L41+M41+N41</f>
        <v>5731809.8200000003</v>
      </c>
      <c r="P41" s="38">
        <f>P32+P25</f>
        <v>5724627.4400000004</v>
      </c>
      <c r="Q41" s="38">
        <f>Q32+Q25</f>
        <v>593513.31000000006</v>
      </c>
      <c r="R41" s="38">
        <f>R32+R25</f>
        <v>609466.67000000004</v>
      </c>
      <c r="S41" s="112">
        <f>S32+S25</f>
        <v>675117.42</v>
      </c>
      <c r="T41" s="8">
        <f t="shared" ref="T41:V44" si="60">T25+T32</f>
        <v>1878961.52</v>
      </c>
      <c r="U41" s="8">
        <f t="shared" si="60"/>
        <v>645890.68000000005</v>
      </c>
      <c r="V41" s="8">
        <f t="shared" si="60"/>
        <v>706601.02</v>
      </c>
      <c r="W41" s="8">
        <f>W25+W32</f>
        <v>588183.64</v>
      </c>
      <c r="X41" s="38">
        <f>P41+T41+U41+V41+W41</f>
        <v>9544264.3000000007</v>
      </c>
      <c r="Y41" s="94">
        <f>X41/15</f>
        <v>636284.28666666674</v>
      </c>
      <c r="Z41" s="6"/>
      <c r="AA41" s="6"/>
      <c r="AB41" s="6">
        <f t="shared" ref="AB41:AB46" si="61">Y41/$Y$57</f>
        <v>5.0740213122074967E-2</v>
      </c>
      <c r="AC41" s="96"/>
      <c r="AD41" s="96"/>
      <c r="AE41" s="96"/>
      <c r="AF41" s="96"/>
      <c r="AG41" s="96"/>
      <c r="AH41" s="38">
        <f>AH32+AH25</f>
        <v>612096.54</v>
      </c>
      <c r="AI41" s="99"/>
      <c r="AJ41" s="8">
        <f t="shared" ref="AJ41:AJ46" si="62">AB41*$AI$59</f>
        <v>2115406.0407270514</v>
      </c>
      <c r="AK41" s="8">
        <f t="shared" ref="AK41:AS44" si="63">AK25+AK32</f>
        <v>612126.66</v>
      </c>
      <c r="AL41" s="8">
        <f t="shared" si="63"/>
        <v>612126.66</v>
      </c>
      <c r="AM41" s="8">
        <f>AH41+AK41+AL41</f>
        <v>1836349.8600000003</v>
      </c>
      <c r="AN41" s="8">
        <f t="shared" si="63"/>
        <v>599936.29</v>
      </c>
      <c r="AO41" s="8">
        <f>AO25+AO32</f>
        <v>340859.6</v>
      </c>
      <c r="AP41" s="8">
        <f t="shared" ref="AP41:AQ41" si="64">AP25+AP32</f>
        <v>0</v>
      </c>
      <c r="AQ41" s="8">
        <f t="shared" si="64"/>
        <v>340859.6</v>
      </c>
      <c r="AR41" s="8">
        <f t="shared" si="63"/>
        <v>135519.4</v>
      </c>
      <c r="AS41" s="8">
        <f>AS25+AS32</f>
        <v>1076315.29</v>
      </c>
      <c r="AT41" s="8">
        <f>AT25+AT32</f>
        <v>2300568.61</v>
      </c>
      <c r="AU41" s="8">
        <f t="shared" si="7"/>
        <v>2300568.61</v>
      </c>
      <c r="AV41" s="98"/>
      <c r="AW41" s="98"/>
    </row>
    <row r="42" spans="1:49" s="3" customFormat="1" x14ac:dyDescent="0.2">
      <c r="A42" s="6" t="s">
        <v>2</v>
      </c>
      <c r="B42" s="38">
        <f t="shared" si="56"/>
        <v>22702.37</v>
      </c>
      <c r="C42" s="38">
        <f t="shared" si="56"/>
        <v>44389.04</v>
      </c>
      <c r="D42" s="38">
        <f t="shared" si="56"/>
        <v>42195.310000000005</v>
      </c>
      <c r="E42" s="8">
        <f t="shared" si="57"/>
        <v>109286.72</v>
      </c>
      <c r="F42" s="92">
        <v>109286.72</v>
      </c>
      <c r="G42" s="38">
        <f t="shared" si="58"/>
        <v>33009.03</v>
      </c>
      <c r="H42" s="38">
        <f>H26+H33</f>
        <v>45989.98</v>
      </c>
      <c r="I42" s="38">
        <v>36606.53</v>
      </c>
      <c r="J42" s="12">
        <f t="shared" ref="J42:J45" si="65">SUM(G42:I42)</f>
        <v>115605.54000000001</v>
      </c>
      <c r="K42" s="8">
        <v>224352.47</v>
      </c>
      <c r="L42" s="38">
        <f t="shared" si="59"/>
        <v>52487.839999999997</v>
      </c>
      <c r="M42" s="38">
        <f t="shared" si="59"/>
        <v>64465.58</v>
      </c>
      <c r="N42" s="38">
        <f t="shared" si="59"/>
        <v>45224.9</v>
      </c>
      <c r="O42" s="38">
        <f t="shared" ref="O42:O45" si="66">K42+L42+M42+N42</f>
        <v>386530.79000000004</v>
      </c>
      <c r="P42" s="38">
        <v>387173.52</v>
      </c>
      <c r="Q42" s="38">
        <f t="shared" ref="Q42:R44" si="67">Q33+Q26</f>
        <v>64848.09</v>
      </c>
      <c r="R42" s="38">
        <f t="shared" si="67"/>
        <v>76487.77</v>
      </c>
      <c r="S42" s="113">
        <f>S33+S26</f>
        <v>67175.600000000006</v>
      </c>
      <c r="T42" s="8">
        <f t="shared" si="60"/>
        <v>208511.46</v>
      </c>
      <c r="U42" s="8">
        <f t="shared" si="60"/>
        <v>60555.63</v>
      </c>
      <c r="V42" s="8">
        <f t="shared" si="60"/>
        <v>59415.21</v>
      </c>
      <c r="W42" s="8">
        <f>W26+W33</f>
        <v>46659.47</v>
      </c>
      <c r="X42" s="38">
        <f t="shared" ref="X42:X45" si="68">P42+T42+U42+V42+W42</f>
        <v>762315.28999999992</v>
      </c>
      <c r="Y42" s="94">
        <f t="shared" ref="Y42:Y45" si="69">X42/15</f>
        <v>50821.01933333333</v>
      </c>
      <c r="Z42" s="6"/>
      <c r="AA42" s="6"/>
      <c r="AB42" s="6">
        <f t="shared" si="61"/>
        <v>4.0527000369024119E-3</v>
      </c>
      <c r="AC42" s="96"/>
      <c r="AD42" s="96"/>
      <c r="AE42" s="96"/>
      <c r="AF42" s="96"/>
      <c r="AG42" s="96"/>
      <c r="AH42" s="38">
        <f t="shared" ref="AH42:AH44" si="70">AH33+AH26</f>
        <v>53198.58</v>
      </c>
      <c r="AI42" s="99"/>
      <c r="AJ42" s="8">
        <f t="shared" si="62"/>
        <v>168960.78301232643</v>
      </c>
      <c r="AK42" s="8">
        <f t="shared" si="63"/>
        <v>50584.44</v>
      </c>
      <c r="AL42" s="8">
        <f t="shared" si="63"/>
        <v>50584.44</v>
      </c>
      <c r="AM42" s="8">
        <f t="shared" ref="AM42:AM46" si="71">AH42+AK42+AL42</f>
        <v>154367.46000000002</v>
      </c>
      <c r="AN42" s="8">
        <f t="shared" si="63"/>
        <v>50584.44</v>
      </c>
      <c r="AO42" s="8">
        <f t="shared" si="63"/>
        <v>51484.29</v>
      </c>
      <c r="AP42" s="8">
        <f t="shared" si="63"/>
        <v>0</v>
      </c>
      <c r="AQ42" s="8">
        <f t="shared" si="63"/>
        <v>51484.29</v>
      </c>
      <c r="AR42" s="8">
        <f t="shared" si="63"/>
        <v>50584.44</v>
      </c>
      <c r="AS42" s="8">
        <f t="shared" si="63"/>
        <v>152653.16999999998</v>
      </c>
      <c r="AT42" s="8">
        <f>AT26+AT33</f>
        <v>253822.05000000002</v>
      </c>
      <c r="AU42" s="8">
        <f t="shared" si="7"/>
        <v>253822.05000000002</v>
      </c>
      <c r="AV42" s="98"/>
      <c r="AW42" s="98"/>
    </row>
    <row r="43" spans="1:49" s="3" customFormat="1" x14ac:dyDescent="0.2">
      <c r="A43" s="6" t="s">
        <v>3</v>
      </c>
      <c r="B43" s="38">
        <f t="shared" si="56"/>
        <v>175070</v>
      </c>
      <c r="C43" s="38">
        <f t="shared" si="56"/>
        <v>194669</v>
      </c>
      <c r="D43" s="38">
        <f t="shared" si="56"/>
        <v>171521</v>
      </c>
      <c r="E43" s="8">
        <f t="shared" si="57"/>
        <v>541260</v>
      </c>
      <c r="F43" s="92">
        <v>548303.5</v>
      </c>
      <c r="G43" s="38">
        <f t="shared" si="58"/>
        <v>189055</v>
      </c>
      <c r="H43" s="38">
        <f t="shared" si="58"/>
        <v>182832</v>
      </c>
      <c r="I43" s="38">
        <v>195594</v>
      </c>
      <c r="J43" s="12">
        <f t="shared" si="65"/>
        <v>567481</v>
      </c>
      <c r="K43" s="8">
        <v>1127838.5</v>
      </c>
      <c r="L43" s="38">
        <f t="shared" si="59"/>
        <v>185679</v>
      </c>
      <c r="M43" s="38">
        <f t="shared" si="59"/>
        <v>228167</v>
      </c>
      <c r="N43" s="38">
        <f t="shared" si="59"/>
        <v>134094</v>
      </c>
      <c r="O43" s="38">
        <f t="shared" si="66"/>
        <v>1675778.5</v>
      </c>
      <c r="P43" s="38">
        <v>1681381.5</v>
      </c>
      <c r="Q43" s="38">
        <f t="shared" si="67"/>
        <v>190398</v>
      </c>
      <c r="R43" s="38">
        <f t="shared" si="67"/>
        <v>194117</v>
      </c>
      <c r="S43" s="113">
        <f>S34+S27</f>
        <v>212061</v>
      </c>
      <c r="T43" s="8">
        <f t="shared" si="60"/>
        <v>600818</v>
      </c>
      <c r="U43" s="8">
        <f t="shared" si="60"/>
        <v>183784</v>
      </c>
      <c r="V43" s="8">
        <f t="shared" si="60"/>
        <v>177903</v>
      </c>
      <c r="W43" s="8">
        <f>W27+W34</f>
        <v>182012</v>
      </c>
      <c r="X43" s="38">
        <f t="shared" si="68"/>
        <v>2825898.5</v>
      </c>
      <c r="Y43" s="94">
        <f t="shared" si="69"/>
        <v>188393.23333333334</v>
      </c>
      <c r="Z43" s="6"/>
      <c r="AA43" s="6"/>
      <c r="AB43" s="6">
        <f t="shared" si="61"/>
        <v>1.5023336282855447E-2</v>
      </c>
      <c r="AC43" s="96"/>
      <c r="AD43" s="96"/>
      <c r="AE43" s="96"/>
      <c r="AF43" s="96"/>
      <c r="AG43" s="96"/>
      <c r="AH43" s="38">
        <f t="shared" si="70"/>
        <v>193672.66999999998</v>
      </c>
      <c r="AI43" s="99"/>
      <c r="AJ43" s="8">
        <f t="shared" si="62"/>
        <v>626336.67399398319</v>
      </c>
      <c r="AK43" s="8">
        <f t="shared" si="63"/>
        <v>188343.66999999998</v>
      </c>
      <c r="AL43" s="8">
        <f t="shared" si="63"/>
        <v>188343.66999999998</v>
      </c>
      <c r="AM43" s="8">
        <f t="shared" si="71"/>
        <v>570360.01</v>
      </c>
      <c r="AN43" s="8">
        <f t="shared" si="63"/>
        <v>188343.66999999998</v>
      </c>
      <c r="AO43" s="8">
        <f t="shared" si="63"/>
        <v>182741.66999999998</v>
      </c>
      <c r="AP43" s="8">
        <f t="shared" si="63"/>
        <v>6423</v>
      </c>
      <c r="AQ43" s="8">
        <f t="shared" si="63"/>
        <v>189164.66999999998</v>
      </c>
      <c r="AR43" s="8">
        <f t="shared" si="63"/>
        <v>135670.66999999998</v>
      </c>
      <c r="AS43" s="8">
        <f t="shared" si="63"/>
        <v>513179.01</v>
      </c>
      <c r="AT43" s="8">
        <f>AT27+AT34</f>
        <v>883443.35</v>
      </c>
      <c r="AU43" s="8">
        <f t="shared" si="7"/>
        <v>889866.34999999986</v>
      </c>
      <c r="AV43" s="98"/>
      <c r="AW43" s="98"/>
    </row>
    <row r="44" spans="1:49" s="3" customFormat="1" x14ac:dyDescent="0.2">
      <c r="A44" s="6" t="s">
        <v>4</v>
      </c>
      <c r="B44" s="38">
        <f t="shared" si="56"/>
        <v>35553.519999999997</v>
      </c>
      <c r="C44" s="38">
        <f t="shared" si="56"/>
        <v>59287.74</v>
      </c>
      <c r="D44" s="38">
        <f t="shared" si="56"/>
        <v>53728.52</v>
      </c>
      <c r="E44" s="8">
        <f t="shared" si="57"/>
        <v>148569.78</v>
      </c>
      <c r="F44" s="92">
        <v>148249.78</v>
      </c>
      <c r="G44" s="38">
        <f t="shared" si="58"/>
        <v>57430.07</v>
      </c>
      <c r="H44" s="38">
        <f t="shared" si="58"/>
        <v>45666.02</v>
      </c>
      <c r="I44" s="38">
        <v>52644.57</v>
      </c>
      <c r="J44" s="12">
        <f t="shared" si="65"/>
        <v>155740.66</v>
      </c>
      <c r="K44" s="8">
        <v>303701.21999999997</v>
      </c>
      <c r="L44" s="38">
        <f t="shared" si="59"/>
        <v>53530.18</v>
      </c>
      <c r="M44" s="38">
        <f t="shared" si="59"/>
        <v>49531.35</v>
      </c>
      <c r="N44" s="38">
        <f t="shared" si="59"/>
        <v>45139.81</v>
      </c>
      <c r="O44" s="38">
        <f t="shared" si="66"/>
        <v>451902.55999999994</v>
      </c>
      <c r="P44" s="38">
        <v>451578.56</v>
      </c>
      <c r="Q44" s="38">
        <f t="shared" si="67"/>
        <v>63662.41</v>
      </c>
      <c r="R44" s="38">
        <f t="shared" si="67"/>
        <v>64999.38</v>
      </c>
      <c r="S44" s="113">
        <f>S35+S28</f>
        <v>69452.63</v>
      </c>
      <c r="T44" s="8">
        <f t="shared" si="60"/>
        <v>198743.7</v>
      </c>
      <c r="U44" s="8">
        <f t="shared" si="60"/>
        <v>56825.81</v>
      </c>
      <c r="V44" s="8">
        <f t="shared" si="60"/>
        <v>76745.14</v>
      </c>
      <c r="W44" s="8">
        <f>W28+W35</f>
        <v>61155.79</v>
      </c>
      <c r="X44" s="38">
        <f t="shared" si="68"/>
        <v>845049.00000000012</v>
      </c>
      <c r="Y44" s="94">
        <f t="shared" si="69"/>
        <v>56336.600000000006</v>
      </c>
      <c r="Z44" s="6"/>
      <c r="AA44" s="6"/>
      <c r="AB44" s="6">
        <f t="shared" si="61"/>
        <v>4.4925376132549395E-3</v>
      </c>
      <c r="AC44" s="96"/>
      <c r="AD44" s="96"/>
      <c r="AE44" s="96"/>
      <c r="AF44" s="96"/>
      <c r="AG44" s="96"/>
      <c r="AH44" s="38">
        <f t="shared" si="70"/>
        <v>41144.959999999999</v>
      </c>
      <c r="AI44" s="99"/>
      <c r="AJ44" s="8">
        <f t="shared" si="62"/>
        <v>187298.01513463471</v>
      </c>
      <c r="AK44" s="8">
        <f t="shared" ref="AK44:AS44" si="72">AK35+AK28</f>
        <v>45387.66</v>
      </c>
      <c r="AL44" s="8">
        <f t="shared" si="72"/>
        <v>45387.66</v>
      </c>
      <c r="AM44" s="8">
        <f t="shared" si="71"/>
        <v>131920.28</v>
      </c>
      <c r="AN44" s="8">
        <f t="shared" si="72"/>
        <v>55012.53</v>
      </c>
      <c r="AO44" s="8">
        <f t="shared" si="63"/>
        <v>22693.83</v>
      </c>
      <c r="AP44" s="8">
        <f t="shared" si="63"/>
        <v>0</v>
      </c>
      <c r="AQ44" s="8">
        <f t="shared" si="63"/>
        <v>22693.83</v>
      </c>
      <c r="AR44" s="8">
        <f t="shared" si="72"/>
        <v>22693.83</v>
      </c>
      <c r="AS44" s="8">
        <f t="shared" si="72"/>
        <v>100400.19</v>
      </c>
      <c r="AT44" s="8">
        <f>AT35+AT28</f>
        <v>191175.51</v>
      </c>
      <c r="AU44" s="8">
        <f t="shared" si="7"/>
        <v>191175.51</v>
      </c>
      <c r="AV44" s="98"/>
      <c r="AW44" s="98"/>
    </row>
    <row r="45" spans="1:49" s="3" customFormat="1" x14ac:dyDescent="0.2">
      <c r="A45" s="6" t="s">
        <v>163</v>
      </c>
      <c r="B45" s="38">
        <f t="shared" ref="B45:D45" si="73">B36</f>
        <v>126001</v>
      </c>
      <c r="C45" s="38">
        <f t="shared" si="73"/>
        <v>110621.5</v>
      </c>
      <c r="D45" s="38">
        <f t="shared" si="73"/>
        <v>137072</v>
      </c>
      <c r="E45" s="8">
        <f t="shared" si="57"/>
        <v>373694.5</v>
      </c>
      <c r="F45" s="92">
        <v>373998.5</v>
      </c>
      <c r="G45" s="38">
        <f t="shared" ref="G45" si="74">G36</f>
        <v>163999</v>
      </c>
      <c r="H45" s="38">
        <f>H36</f>
        <v>156444.5</v>
      </c>
      <c r="I45" s="38">
        <v>130938</v>
      </c>
      <c r="J45" s="12">
        <f t="shared" si="65"/>
        <v>451381.5</v>
      </c>
      <c r="K45" s="8">
        <v>824778.5</v>
      </c>
      <c r="L45" s="38">
        <f>L36</f>
        <v>167934.5</v>
      </c>
      <c r="M45" s="38">
        <f>M36</f>
        <v>141232.5</v>
      </c>
      <c r="N45" s="38">
        <f>N36</f>
        <v>133422.5</v>
      </c>
      <c r="O45" s="38">
        <f t="shared" si="66"/>
        <v>1267368</v>
      </c>
      <c r="P45" s="38">
        <v>1267701</v>
      </c>
      <c r="Q45" s="38">
        <f>Q36</f>
        <v>131353</v>
      </c>
      <c r="R45" s="38">
        <f>R36</f>
        <v>179718.5</v>
      </c>
      <c r="S45" s="113">
        <f>S36</f>
        <v>170725</v>
      </c>
      <c r="T45" s="8">
        <f>T36</f>
        <v>483082</v>
      </c>
      <c r="U45" s="8">
        <f>U36</f>
        <v>193952</v>
      </c>
      <c r="V45" s="8">
        <f t="shared" ref="V45" si="75">V36</f>
        <v>181988.5</v>
      </c>
      <c r="W45" s="8">
        <f>W36</f>
        <v>148324</v>
      </c>
      <c r="X45" s="38">
        <f t="shared" si="68"/>
        <v>2275047.5</v>
      </c>
      <c r="Y45" s="94">
        <f t="shared" si="69"/>
        <v>151669.83333333334</v>
      </c>
      <c r="Z45" s="6"/>
      <c r="AA45" s="6"/>
      <c r="AB45" s="6">
        <f t="shared" si="61"/>
        <v>1.2094844755382961E-2</v>
      </c>
      <c r="AC45" s="96"/>
      <c r="AD45" s="96"/>
      <c r="AE45" s="96"/>
      <c r="AF45" s="96"/>
      <c r="AG45" s="96"/>
      <c r="AH45" s="38">
        <f>AH36</f>
        <v>139083</v>
      </c>
      <c r="AI45" s="99"/>
      <c r="AJ45" s="8">
        <f t="shared" si="62"/>
        <v>504245.17523482407</v>
      </c>
      <c r="AK45" s="8">
        <f t="shared" ref="AK45:AT45" si="76">AK36</f>
        <v>143525</v>
      </c>
      <c r="AL45" s="8">
        <f t="shared" si="76"/>
        <v>143525</v>
      </c>
      <c r="AM45" s="8">
        <f t="shared" si="71"/>
        <v>426133</v>
      </c>
      <c r="AN45" s="8">
        <f t="shared" si="76"/>
        <v>150565.5</v>
      </c>
      <c r="AO45" s="8">
        <f>AO36</f>
        <v>47231</v>
      </c>
      <c r="AP45" s="8">
        <f t="shared" ref="AP45:AQ45" si="77">AP36</f>
        <v>0</v>
      </c>
      <c r="AQ45" s="8">
        <f t="shared" si="77"/>
        <v>47231</v>
      </c>
      <c r="AR45" s="8">
        <f t="shared" si="76"/>
        <v>19397.5</v>
      </c>
      <c r="AS45" s="8">
        <f t="shared" si="76"/>
        <v>217194</v>
      </c>
      <c r="AT45" s="8">
        <f t="shared" si="76"/>
        <v>504244</v>
      </c>
      <c r="AU45" s="8">
        <f t="shared" si="7"/>
        <v>504244</v>
      </c>
      <c r="AV45" s="98"/>
      <c r="AW45" s="98"/>
    </row>
    <row r="46" spans="1:49" s="4" customFormat="1" ht="13.5" thickBot="1" x14ac:dyDescent="0.25">
      <c r="A46" s="13" t="s">
        <v>5</v>
      </c>
      <c r="B46" s="37">
        <f t="shared" ref="B46:C46" si="78">SUM(B41:B45)</f>
        <v>993331.6</v>
      </c>
      <c r="C46" s="37">
        <f t="shared" si="78"/>
        <v>1076181.77</v>
      </c>
      <c r="D46" s="37">
        <f>SUM(D41:D45)</f>
        <v>1094066.6300000001</v>
      </c>
      <c r="E46" s="9">
        <f t="shared" si="57"/>
        <v>3163580</v>
      </c>
      <c r="F46" s="9">
        <f>SUM(F41:F45)</f>
        <v>3172271.4299999997</v>
      </c>
      <c r="G46" s="37">
        <f t="shared" ref="G46" si="79">SUM(G41:G45)</f>
        <v>1101551.8999999999</v>
      </c>
      <c r="H46" s="37">
        <f>SUM(H41:H45)</f>
        <v>1044027.68</v>
      </c>
      <c r="I46" s="38">
        <v>991987.78</v>
      </c>
      <c r="J46" s="38">
        <f>SUM(J41:J45)</f>
        <v>3137567.3600000003</v>
      </c>
      <c r="K46" s="8">
        <v>6328402.3700000001</v>
      </c>
      <c r="L46" s="37">
        <f t="shared" ref="L46:M46" si="80">SUM(L41:L45)</f>
        <v>1172479.9300000002</v>
      </c>
      <c r="M46" s="37">
        <f t="shared" si="80"/>
        <v>1152170.29</v>
      </c>
      <c r="N46" s="37"/>
      <c r="O46" s="37">
        <f t="shared" ref="O46:Y46" si="81">SUM(O41:O45)</f>
        <v>9513389.6699999999</v>
      </c>
      <c r="P46" s="37">
        <f t="shared" si="81"/>
        <v>9512462.0199999996</v>
      </c>
      <c r="Q46" s="37">
        <f t="shared" si="81"/>
        <v>1043774.81</v>
      </c>
      <c r="R46" s="37">
        <f t="shared" si="81"/>
        <v>1124789.32</v>
      </c>
      <c r="S46" s="114">
        <f t="shared" si="81"/>
        <v>1194531.6499999999</v>
      </c>
      <c r="T46" s="9">
        <f>SUM(T41:T45)</f>
        <v>3370116.68</v>
      </c>
      <c r="U46" s="9">
        <f>SUM(U41:U45)</f>
        <v>1141008.1200000001</v>
      </c>
      <c r="V46" s="9">
        <f>SUM(V41:V45)</f>
        <v>1202652.8700000001</v>
      </c>
      <c r="W46" s="9">
        <f>SUM(W41:W45)</f>
        <v>1026334.9</v>
      </c>
      <c r="X46" s="37">
        <f t="shared" si="81"/>
        <v>16252574.59</v>
      </c>
      <c r="Y46" s="94">
        <f t="shared" si="81"/>
        <v>1083504.9726666668</v>
      </c>
      <c r="Z46" s="13"/>
      <c r="AA46" s="13"/>
      <c r="AB46" s="6">
        <f t="shared" si="61"/>
        <v>8.6403631810470727E-2</v>
      </c>
      <c r="AC46" s="96"/>
      <c r="AD46" s="96"/>
      <c r="AE46" s="96"/>
      <c r="AF46" s="96"/>
      <c r="AG46" s="96"/>
      <c r="AH46" s="37">
        <f t="shared" ref="AH46" si="82">SUM(AH41:AH45)</f>
        <v>1039195.75</v>
      </c>
      <c r="AI46" s="99"/>
      <c r="AJ46" s="8">
        <f t="shared" si="62"/>
        <v>3602246.68810282</v>
      </c>
      <c r="AK46" s="8">
        <f t="shared" ref="AK46:AT46" si="83">SUM(AK41:AK45)</f>
        <v>1039967.43</v>
      </c>
      <c r="AL46" s="8">
        <f t="shared" si="83"/>
        <v>1039967.43</v>
      </c>
      <c r="AM46" s="8">
        <f t="shared" si="71"/>
        <v>3119130.6100000003</v>
      </c>
      <c r="AN46" s="8">
        <f t="shared" si="83"/>
        <v>1044442.4299999999</v>
      </c>
      <c r="AO46" s="8">
        <f>SUM(AO41:AO45)</f>
        <v>645010.3899999999</v>
      </c>
      <c r="AP46" s="8">
        <f t="shared" ref="AP46:AQ46" si="84">SUM(AP41:AP45)</f>
        <v>6423</v>
      </c>
      <c r="AQ46" s="8">
        <f t="shared" si="84"/>
        <v>651433.3899999999</v>
      </c>
      <c r="AR46" s="8">
        <f t="shared" si="83"/>
        <v>363865.84</v>
      </c>
      <c r="AS46" s="8">
        <f t="shared" si="83"/>
        <v>2059741.66</v>
      </c>
      <c r="AT46" s="8">
        <f t="shared" si="83"/>
        <v>4133253.5199999996</v>
      </c>
      <c r="AU46" s="8">
        <f t="shared" si="7"/>
        <v>4139676.5199999996</v>
      </c>
      <c r="AV46" s="98"/>
      <c r="AW46" s="98"/>
    </row>
    <row r="47" spans="1:49" s="3" customFormat="1" x14ac:dyDescent="0.2">
      <c r="A47" s="13"/>
      <c r="B47" s="18"/>
      <c r="C47" s="18"/>
      <c r="D47" s="18"/>
      <c r="E47" s="6"/>
      <c r="F47" s="6"/>
      <c r="G47" s="18"/>
      <c r="H47" s="18"/>
      <c r="I47" s="6"/>
      <c r="J47" s="6"/>
      <c r="K47" s="6"/>
      <c r="L47" s="19"/>
      <c r="M47" s="19"/>
      <c r="N47" s="19"/>
      <c r="O47" s="19"/>
      <c r="P47" s="19"/>
      <c r="Q47" s="19"/>
      <c r="R47" s="19"/>
      <c r="S47" s="102"/>
      <c r="T47" s="110"/>
      <c r="U47" s="110"/>
      <c r="V47" s="110"/>
      <c r="W47" s="98"/>
      <c r="X47" s="19"/>
      <c r="Y47" s="94"/>
      <c r="Z47" s="6"/>
      <c r="AA47" s="6"/>
      <c r="AB47" s="6"/>
      <c r="AC47" s="96"/>
      <c r="AD47" s="96"/>
      <c r="AE47" s="96"/>
      <c r="AF47" s="96"/>
      <c r="AG47" s="96"/>
      <c r="AH47" s="104"/>
      <c r="AI47" s="99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>
        <f t="shared" si="7"/>
        <v>0</v>
      </c>
      <c r="AV47" s="98"/>
      <c r="AW47" s="98"/>
    </row>
    <row r="48" spans="1:49" s="3" customFormat="1" ht="13.5" thickBot="1" x14ac:dyDescent="0.25">
      <c r="A48" s="13"/>
      <c r="B48" s="18"/>
      <c r="C48" s="18"/>
      <c r="D48" s="18"/>
      <c r="E48" s="6"/>
      <c r="F48" s="6"/>
      <c r="G48" s="18"/>
      <c r="H48" s="18"/>
      <c r="I48" s="6"/>
      <c r="J48" s="6"/>
      <c r="K48" s="6"/>
      <c r="L48" s="6"/>
      <c r="M48" s="6"/>
      <c r="N48" s="6"/>
      <c r="O48" s="6"/>
      <c r="P48" s="6"/>
      <c r="Q48" s="6"/>
      <c r="R48" s="6"/>
      <c r="X48" s="6"/>
      <c r="Y48" s="94"/>
      <c r="Z48" s="6"/>
      <c r="AA48" s="6"/>
      <c r="AB48" s="6"/>
      <c r="AC48" s="96"/>
      <c r="AD48" s="96"/>
      <c r="AE48" s="96"/>
      <c r="AF48" s="96"/>
      <c r="AG48" s="96"/>
      <c r="AH48" s="115"/>
      <c r="AI48" s="99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>
        <f t="shared" si="7"/>
        <v>0</v>
      </c>
      <c r="AV48" s="98"/>
      <c r="AW48" s="98"/>
    </row>
    <row r="49" spans="1:55" s="3" customFormat="1" ht="88.5" customHeight="1" thickBot="1" x14ac:dyDescent="0.25">
      <c r="A49" s="15" t="s">
        <v>11</v>
      </c>
      <c r="B49" s="12" t="s">
        <v>105</v>
      </c>
      <c r="C49" s="12" t="s">
        <v>106</v>
      </c>
      <c r="D49" s="12" t="s">
        <v>107</v>
      </c>
      <c r="E49" s="12" t="s">
        <v>108</v>
      </c>
      <c r="F49" s="12" t="s">
        <v>109</v>
      </c>
      <c r="G49" s="12" t="s">
        <v>110</v>
      </c>
      <c r="H49" s="12" t="s">
        <v>111</v>
      </c>
      <c r="I49" s="111" t="s">
        <v>112</v>
      </c>
      <c r="J49" s="12" t="s">
        <v>113</v>
      </c>
      <c r="K49" s="12" t="s">
        <v>114</v>
      </c>
      <c r="L49" s="12" t="s">
        <v>115</v>
      </c>
      <c r="M49" s="12" t="s">
        <v>116</v>
      </c>
      <c r="N49" s="12" t="s">
        <v>117</v>
      </c>
      <c r="O49" s="12" t="s">
        <v>118</v>
      </c>
      <c r="P49" s="12" t="s">
        <v>119</v>
      </c>
      <c r="Q49" s="12" t="s">
        <v>120</v>
      </c>
      <c r="R49" s="12" t="s">
        <v>121</v>
      </c>
      <c r="S49" s="82" t="s">
        <v>122</v>
      </c>
      <c r="T49" s="12" t="s">
        <v>123</v>
      </c>
      <c r="U49" s="12" t="s">
        <v>124</v>
      </c>
      <c r="V49" s="12" t="s">
        <v>125</v>
      </c>
      <c r="W49" s="12" t="s">
        <v>126</v>
      </c>
      <c r="X49" s="12" t="s">
        <v>127</v>
      </c>
      <c r="Y49" s="12" t="s">
        <v>128</v>
      </c>
      <c r="Z49" s="36" t="s">
        <v>129</v>
      </c>
      <c r="AA49" s="36" t="s">
        <v>130</v>
      </c>
      <c r="AB49" s="36" t="s">
        <v>131</v>
      </c>
      <c r="AC49" s="96"/>
      <c r="AD49" s="96"/>
      <c r="AE49" s="96"/>
      <c r="AF49" s="96"/>
      <c r="AG49" s="96"/>
      <c r="AH49" s="12" t="s">
        <v>37</v>
      </c>
      <c r="AI49" s="99"/>
      <c r="AJ49" s="36" t="s">
        <v>137</v>
      </c>
      <c r="AK49" s="36" t="s">
        <v>138</v>
      </c>
      <c r="AL49" s="36" t="s">
        <v>139</v>
      </c>
      <c r="AM49" s="36" t="s">
        <v>140</v>
      </c>
      <c r="AN49" s="36" t="s">
        <v>141</v>
      </c>
      <c r="AO49" s="36" t="s">
        <v>50</v>
      </c>
      <c r="AP49" s="36" t="s">
        <v>51</v>
      </c>
      <c r="AQ49" s="36" t="s">
        <v>52</v>
      </c>
      <c r="AR49" s="36" t="s">
        <v>142</v>
      </c>
      <c r="AS49" s="36" t="s">
        <v>143</v>
      </c>
      <c r="AT49" s="36" t="s">
        <v>144</v>
      </c>
      <c r="AU49" s="36" t="s">
        <v>145</v>
      </c>
      <c r="AV49" s="98"/>
      <c r="AW49" s="98"/>
    </row>
    <row r="50" spans="1:55" s="3" customFormat="1" x14ac:dyDescent="0.2">
      <c r="A50" s="13" t="s">
        <v>1</v>
      </c>
      <c r="B50" s="37">
        <f t="shared" ref="B50:D53" si="85">B9+B16+B41</f>
        <v>7376830.4899999993</v>
      </c>
      <c r="C50" s="37">
        <f t="shared" si="85"/>
        <v>7861167.790000001</v>
      </c>
      <c r="D50" s="37">
        <f t="shared" si="85"/>
        <v>7768552.0499999998</v>
      </c>
      <c r="E50" s="8">
        <f t="shared" ref="E50:E55" si="86">B50+C50+D50</f>
        <v>23006550.330000002</v>
      </c>
      <c r="F50" s="8">
        <f t="shared" ref="F50:G53" si="87">F9+F16+F41</f>
        <v>23299247.469999999</v>
      </c>
      <c r="G50" s="37">
        <f t="shared" si="87"/>
        <v>8303526.4299999997</v>
      </c>
      <c r="H50" s="8">
        <f>H9+H16+H25+H32</f>
        <v>7989611.7799999993</v>
      </c>
      <c r="I50" s="18">
        <v>7130641.6999999993</v>
      </c>
      <c r="J50" s="19">
        <f>SUM(G50:I50)</f>
        <v>23423779.909999996</v>
      </c>
      <c r="K50" s="8">
        <v>47003916.599999994</v>
      </c>
      <c r="L50" s="37">
        <f t="shared" ref="L50:N53" si="88">L9+L16+L41</f>
        <v>8064265.54</v>
      </c>
      <c r="M50" s="37">
        <f t="shared" si="88"/>
        <v>7992642.0500000007</v>
      </c>
      <c r="N50" s="37">
        <f t="shared" si="88"/>
        <v>7542507.6200000001</v>
      </c>
      <c r="O50" s="38">
        <f t="shared" ref="O50:O55" si="89">K50+L50+M50+N50</f>
        <v>70603331.810000002</v>
      </c>
      <c r="P50" s="38">
        <f t="shared" ref="P50:W53" si="90">P9+P16+P41</f>
        <v>70768943.480000004</v>
      </c>
      <c r="Q50" s="38">
        <f t="shared" si="90"/>
        <v>8047211.6899999995</v>
      </c>
      <c r="R50" s="38">
        <f t="shared" si="90"/>
        <v>7836525.6299999999</v>
      </c>
      <c r="S50" s="116">
        <f t="shared" si="90"/>
        <v>8208274.6299999999</v>
      </c>
      <c r="T50" s="8">
        <f t="shared" si="90"/>
        <v>24500229.809999999</v>
      </c>
      <c r="U50" s="8">
        <f t="shared" si="90"/>
        <v>7787433.1499999994</v>
      </c>
      <c r="V50" s="8">
        <f t="shared" si="90"/>
        <v>8331064.6699999999</v>
      </c>
      <c r="W50" s="37">
        <f t="shared" si="90"/>
        <v>7182225.6399999997</v>
      </c>
      <c r="X50" s="38">
        <f>P50+T50+U50+V50+W50</f>
        <v>118569896.75000001</v>
      </c>
      <c r="Y50" s="94">
        <f>X50/15</f>
        <v>7904659.7833333341</v>
      </c>
      <c r="Z50" s="6"/>
      <c r="AA50" s="6"/>
      <c r="AB50" s="6">
        <f t="shared" ref="AB50:AB55" si="91">Y50/$Y$57</f>
        <v>0.63035364925481197</v>
      </c>
      <c r="AC50" s="96"/>
      <c r="AD50" s="96"/>
      <c r="AE50" s="96"/>
      <c r="AF50" s="96"/>
      <c r="AG50" s="96"/>
      <c r="AH50" s="37">
        <f>AH9+AH16+AH41</f>
        <v>7296235.4900000002</v>
      </c>
      <c r="AI50" s="99"/>
      <c r="AJ50" s="8">
        <f>AB50*$AI$59</f>
        <v>26280022.005816914</v>
      </c>
      <c r="AK50" s="8">
        <f t="shared" ref="AK50:AT53" si="92">AK9+AK16+AK41</f>
        <v>7258272.3600000003</v>
      </c>
      <c r="AL50" s="8">
        <f t="shared" si="92"/>
        <v>7258272.3600000003</v>
      </c>
      <c r="AM50" s="8">
        <f t="shared" si="92"/>
        <v>21812780.210000001</v>
      </c>
      <c r="AN50" s="8">
        <f t="shared" si="92"/>
        <v>7241353.7400000002</v>
      </c>
      <c r="AO50" s="8">
        <f t="shared" si="92"/>
        <v>4295372.5699999994</v>
      </c>
      <c r="AP50" s="8">
        <f t="shared" si="92"/>
        <v>0</v>
      </c>
      <c r="AQ50" s="8">
        <f t="shared" si="92"/>
        <v>4295372.5699999994</v>
      </c>
      <c r="AR50" s="8">
        <f t="shared" si="92"/>
        <v>225856.59</v>
      </c>
      <c r="AS50" s="8">
        <f t="shared" si="92"/>
        <v>11762582.899999999</v>
      </c>
      <c r="AT50" s="8">
        <f t="shared" si="92"/>
        <v>26279127.619999997</v>
      </c>
      <c r="AU50" s="8">
        <f>AK50+AL50+AN50+AQ50+AR50</f>
        <v>26279127.620000001</v>
      </c>
      <c r="AV50" s="98"/>
      <c r="AW50" s="98"/>
    </row>
    <row r="51" spans="1:55" s="3" customFormat="1" x14ac:dyDescent="0.2">
      <c r="A51" s="13" t="s">
        <v>2</v>
      </c>
      <c r="B51" s="37">
        <f t="shared" si="85"/>
        <v>456548.5</v>
      </c>
      <c r="C51" s="37">
        <f t="shared" si="85"/>
        <v>613815.39</v>
      </c>
      <c r="D51" s="37">
        <f t="shared" si="85"/>
        <v>695509.92000000016</v>
      </c>
      <c r="E51" s="8">
        <f t="shared" si="86"/>
        <v>1765873.8100000003</v>
      </c>
      <c r="F51" s="8">
        <f t="shared" si="87"/>
        <v>1799774.1500000001</v>
      </c>
      <c r="G51" s="37">
        <f t="shared" si="87"/>
        <v>587370.5</v>
      </c>
      <c r="H51" s="8">
        <f>H10+H17+H26+H33</f>
        <v>658051.01</v>
      </c>
      <c r="I51" s="117">
        <v>524112.45999999996</v>
      </c>
      <c r="J51" s="19">
        <f t="shared" ref="J51:J55" si="93">SUM(G51:I51)</f>
        <v>1769533.97</v>
      </c>
      <c r="K51" s="12">
        <v>3575382.4600000004</v>
      </c>
      <c r="L51" s="37">
        <f t="shared" si="88"/>
        <v>592364.23</v>
      </c>
      <c r="M51" s="37">
        <f t="shared" si="88"/>
        <v>558211.59</v>
      </c>
      <c r="N51" s="37">
        <f t="shared" si="88"/>
        <v>458558.86</v>
      </c>
      <c r="O51" s="38">
        <f t="shared" si="89"/>
        <v>5184517.1400000006</v>
      </c>
      <c r="P51" s="38">
        <v>5200863.5399999991</v>
      </c>
      <c r="Q51" s="38">
        <f t="shared" si="90"/>
        <v>597675.41999999993</v>
      </c>
      <c r="R51" s="38">
        <f t="shared" si="90"/>
        <v>551679.42999999993</v>
      </c>
      <c r="S51" s="118">
        <f t="shared" si="90"/>
        <v>591487.72</v>
      </c>
      <c r="T51" s="8">
        <f t="shared" si="90"/>
        <v>1746029.15</v>
      </c>
      <c r="U51" s="8">
        <f t="shared" si="90"/>
        <v>505143.03999999998</v>
      </c>
      <c r="V51" s="8">
        <f t="shared" si="90"/>
        <v>469429.60000000003</v>
      </c>
      <c r="W51" s="37">
        <f t="shared" si="90"/>
        <v>545170.12</v>
      </c>
      <c r="X51" s="38">
        <f t="shared" ref="X51:X55" si="94">P51+T51+U51+V51+W51</f>
        <v>8466635.4499999993</v>
      </c>
      <c r="Y51" s="94">
        <f t="shared" ref="Y51:Y55" si="95">X51/15</f>
        <v>564442.36333333328</v>
      </c>
      <c r="Z51" s="6"/>
      <c r="AA51" s="6"/>
      <c r="AB51" s="6">
        <f t="shared" si="91"/>
        <v>4.5011210257443833E-2</v>
      </c>
      <c r="AC51" s="96"/>
      <c r="AD51" s="96"/>
      <c r="AE51" s="96"/>
      <c r="AF51" s="96"/>
      <c r="AG51" s="96"/>
      <c r="AH51" s="37">
        <f>AH10+AH17+AH42</f>
        <v>522829.87</v>
      </c>
      <c r="AI51" s="99"/>
      <c r="AJ51" s="8">
        <f t="shared" ref="AJ51:AJ55" si="96">AB51*$AI$59</f>
        <v>1876558.654768581</v>
      </c>
      <c r="AK51" s="8">
        <f t="shared" si="92"/>
        <v>520215.73</v>
      </c>
      <c r="AL51" s="8">
        <f t="shared" si="92"/>
        <v>520215.73</v>
      </c>
      <c r="AM51" s="8">
        <f t="shared" si="92"/>
        <v>1563261.33</v>
      </c>
      <c r="AN51" s="8">
        <f t="shared" si="92"/>
        <v>549586.43999999994</v>
      </c>
      <c r="AO51" s="8">
        <f t="shared" si="92"/>
        <v>226196.9002</v>
      </c>
      <c r="AP51" s="8">
        <f t="shared" si="92"/>
        <v>38386.71</v>
      </c>
      <c r="AQ51" s="8">
        <f t="shared" si="92"/>
        <v>264583.6102</v>
      </c>
      <c r="AR51" s="8">
        <f t="shared" si="92"/>
        <v>60360.03</v>
      </c>
      <c r="AS51" s="8">
        <f t="shared" si="92"/>
        <v>874530.08019999997</v>
      </c>
      <c r="AT51" s="8">
        <f t="shared" si="92"/>
        <v>1876574.8302</v>
      </c>
      <c r="AU51" s="8">
        <f t="shared" si="7"/>
        <v>1914961.5401999999</v>
      </c>
      <c r="AV51" s="98"/>
      <c r="AW51" s="98"/>
    </row>
    <row r="52" spans="1:55" s="3" customFormat="1" x14ac:dyDescent="0.2">
      <c r="A52" s="13" t="s">
        <v>3</v>
      </c>
      <c r="B52" s="37">
        <f t="shared" si="85"/>
        <v>2520628.86</v>
      </c>
      <c r="C52" s="37">
        <f t="shared" si="85"/>
        <v>2957217.8499999996</v>
      </c>
      <c r="D52" s="37">
        <f t="shared" si="85"/>
        <v>2332735.96</v>
      </c>
      <c r="E52" s="8">
        <f t="shared" si="86"/>
        <v>7810582.669999999</v>
      </c>
      <c r="F52" s="8">
        <f t="shared" si="87"/>
        <v>7821015.4199999999</v>
      </c>
      <c r="G52" s="37">
        <f t="shared" si="87"/>
        <v>2535227.65</v>
      </c>
      <c r="H52" s="8">
        <f>H11+H18+H27+H34</f>
        <v>2450155.33</v>
      </c>
      <c r="I52" s="8">
        <v>2288607.13</v>
      </c>
      <c r="J52" s="19">
        <f t="shared" si="93"/>
        <v>7273990.1100000003</v>
      </c>
      <c r="K52" s="37">
        <v>15105354.67</v>
      </c>
      <c r="L52" s="37">
        <f t="shared" si="88"/>
        <v>2422820.59</v>
      </c>
      <c r="M52" s="37">
        <f t="shared" si="88"/>
        <v>2631819.5699999998</v>
      </c>
      <c r="N52" s="37">
        <f t="shared" si="88"/>
        <v>2168070.84</v>
      </c>
      <c r="O52" s="38">
        <f t="shared" si="89"/>
        <v>22328065.669999998</v>
      </c>
      <c r="P52" s="38">
        <v>22352476.439999998</v>
      </c>
      <c r="Q52" s="38">
        <f t="shared" si="90"/>
        <v>2417323</v>
      </c>
      <c r="R52" s="38">
        <f t="shared" si="90"/>
        <v>2729686.61</v>
      </c>
      <c r="S52" s="118">
        <f t="shared" si="90"/>
        <v>2910437.51</v>
      </c>
      <c r="T52" s="8">
        <f t="shared" si="90"/>
        <v>8067876.5199999996</v>
      </c>
      <c r="U52" s="8">
        <f t="shared" si="90"/>
        <v>2426894.79</v>
      </c>
      <c r="V52" s="8">
        <f t="shared" si="90"/>
        <v>2512869.09</v>
      </c>
      <c r="W52" s="37">
        <f t="shared" si="90"/>
        <v>2444858.42</v>
      </c>
      <c r="X52" s="38">
        <f t="shared" si="94"/>
        <v>37804975.259999998</v>
      </c>
      <c r="Y52" s="94">
        <f t="shared" si="95"/>
        <v>2520331.6839999999</v>
      </c>
      <c r="Z52" s="6"/>
      <c r="AA52" s="6"/>
      <c r="AB52" s="6">
        <f t="shared" si="91"/>
        <v>0.20098275167915991</v>
      </c>
      <c r="AC52" s="96"/>
      <c r="AD52" s="96"/>
      <c r="AE52" s="96"/>
      <c r="AF52" s="96"/>
      <c r="AG52" s="96"/>
      <c r="AH52" s="37">
        <f>AH11+AH18+AH43</f>
        <v>2225563.48</v>
      </c>
      <c r="AI52" s="99"/>
      <c r="AJ52" s="8">
        <f t="shared" si="96"/>
        <v>8379155.3252083249</v>
      </c>
      <c r="AK52" s="8">
        <f t="shared" si="92"/>
        <v>2217334.1999999997</v>
      </c>
      <c r="AL52" s="8">
        <f t="shared" si="92"/>
        <v>2217334.1999999997</v>
      </c>
      <c r="AM52" s="8">
        <f t="shared" si="92"/>
        <v>6660231.879999999</v>
      </c>
      <c r="AN52" s="8">
        <f t="shared" si="92"/>
        <v>2217334.1999999997</v>
      </c>
      <c r="AO52" s="8">
        <f>AO11+AO18+AO43</f>
        <v>1544198.1099999999</v>
      </c>
      <c r="AP52" s="8">
        <f t="shared" si="92"/>
        <v>100912.18</v>
      </c>
      <c r="AQ52" s="8">
        <f t="shared" si="92"/>
        <v>1645110.29</v>
      </c>
      <c r="AR52" s="8">
        <f t="shared" si="92"/>
        <v>182848.46999999997</v>
      </c>
      <c r="AS52" s="8">
        <f t="shared" si="92"/>
        <v>4045292.96</v>
      </c>
      <c r="AT52" s="8">
        <f t="shared" si="92"/>
        <v>8379049.1799999997</v>
      </c>
      <c r="AU52" s="8">
        <f t="shared" si="7"/>
        <v>8479961.3599999994</v>
      </c>
      <c r="AV52" s="98"/>
      <c r="AW52" s="98"/>
    </row>
    <row r="53" spans="1:55" s="3" customFormat="1" x14ac:dyDescent="0.2">
      <c r="A53" s="13" t="s">
        <v>4</v>
      </c>
      <c r="B53" s="37">
        <f t="shared" si="85"/>
        <v>637970.03999999992</v>
      </c>
      <c r="C53" s="37">
        <f t="shared" si="85"/>
        <v>735541.05</v>
      </c>
      <c r="D53" s="37">
        <f t="shared" si="85"/>
        <v>642338.80000000005</v>
      </c>
      <c r="E53" s="8">
        <f t="shared" si="86"/>
        <v>2015849.89</v>
      </c>
      <c r="F53" s="8">
        <f t="shared" si="87"/>
        <v>2013374.4000000001</v>
      </c>
      <c r="G53" s="37">
        <f t="shared" si="87"/>
        <v>739072.80999999994</v>
      </c>
      <c r="H53" s="8">
        <f>H12+H19+H28+H35</f>
        <v>696552.73</v>
      </c>
      <c r="I53" s="8">
        <v>584429.32999999996</v>
      </c>
      <c r="J53" s="19">
        <f t="shared" si="93"/>
        <v>2020054.87</v>
      </c>
      <c r="K53" s="37">
        <v>4031499.6900000004</v>
      </c>
      <c r="L53" s="37">
        <f t="shared" si="88"/>
        <v>682650.14</v>
      </c>
      <c r="M53" s="37">
        <f t="shared" si="88"/>
        <v>670058.23</v>
      </c>
      <c r="N53" s="37">
        <f t="shared" si="88"/>
        <v>562565.24</v>
      </c>
      <c r="O53" s="38">
        <f t="shared" si="89"/>
        <v>5946773.3000000007</v>
      </c>
      <c r="P53" s="38">
        <v>5949159.3300000001</v>
      </c>
      <c r="Q53" s="38">
        <f t="shared" si="90"/>
        <v>657090.45000000007</v>
      </c>
      <c r="R53" s="38">
        <f t="shared" si="90"/>
        <v>726154.30999999994</v>
      </c>
      <c r="S53" s="118">
        <f t="shared" si="90"/>
        <v>687331.26</v>
      </c>
      <c r="T53" s="8">
        <f t="shared" si="90"/>
        <v>2066109.75</v>
      </c>
      <c r="U53" s="8">
        <f t="shared" si="90"/>
        <v>601175.91999999993</v>
      </c>
      <c r="V53" s="8">
        <f t="shared" si="90"/>
        <v>608904.98</v>
      </c>
      <c r="W53" s="37">
        <f t="shared" si="90"/>
        <v>703477.01</v>
      </c>
      <c r="X53" s="38">
        <f t="shared" si="94"/>
        <v>9928826.9900000002</v>
      </c>
      <c r="Y53" s="94">
        <f t="shared" si="95"/>
        <v>661921.79933333339</v>
      </c>
      <c r="Z53" s="6"/>
      <c r="AA53" s="6"/>
      <c r="AB53" s="6">
        <f t="shared" si="91"/>
        <v>5.2784665395824173E-2</v>
      </c>
      <c r="AC53" s="96"/>
      <c r="AD53" s="96"/>
      <c r="AE53" s="96"/>
      <c r="AF53" s="96"/>
      <c r="AG53" s="96"/>
      <c r="AH53" s="37">
        <f>AH12+AH19+AH44</f>
        <v>604347.67999999993</v>
      </c>
      <c r="AI53" s="99"/>
      <c r="AJ53" s="8">
        <f t="shared" si="96"/>
        <v>2200641.1318659503</v>
      </c>
      <c r="AK53" s="8">
        <f t="shared" si="92"/>
        <v>610688.29</v>
      </c>
      <c r="AL53" s="8">
        <f t="shared" si="92"/>
        <v>610688.29</v>
      </c>
      <c r="AM53" s="8">
        <f t="shared" si="92"/>
        <v>1825724.26</v>
      </c>
      <c r="AN53" s="8">
        <f t="shared" si="92"/>
        <v>626606.87</v>
      </c>
      <c r="AO53" s="8">
        <f t="shared" si="92"/>
        <v>317801.59000000003</v>
      </c>
      <c r="AP53" s="8">
        <f t="shared" si="92"/>
        <v>0</v>
      </c>
      <c r="AQ53" s="8">
        <f t="shared" si="92"/>
        <v>317801.59000000003</v>
      </c>
      <c r="AR53" s="8">
        <f t="shared" si="92"/>
        <v>35102.449999999997</v>
      </c>
      <c r="AS53" s="8">
        <f t="shared" si="92"/>
        <v>979510.91000000015</v>
      </c>
      <c r="AT53" s="8">
        <f t="shared" si="92"/>
        <v>2200887.4900000002</v>
      </c>
      <c r="AU53" s="8">
        <f t="shared" si="7"/>
        <v>2200887.4900000002</v>
      </c>
      <c r="AV53" s="98"/>
      <c r="AW53" s="98"/>
    </row>
    <row r="54" spans="1:55" s="3" customFormat="1" x14ac:dyDescent="0.2">
      <c r="A54" s="13" t="s">
        <v>7</v>
      </c>
      <c r="B54" s="37">
        <f>B20</f>
        <v>723254.58</v>
      </c>
      <c r="C54" s="37">
        <f t="shared" ref="C54:D54" si="97">C20</f>
        <v>755452.03</v>
      </c>
      <c r="D54" s="37">
        <f t="shared" si="97"/>
        <v>728740.33</v>
      </c>
      <c r="E54" s="8">
        <f t="shared" si="86"/>
        <v>2207446.94</v>
      </c>
      <c r="F54" s="8">
        <f>F20</f>
        <v>2207446.94</v>
      </c>
      <c r="G54" s="37">
        <f t="shared" ref="G54" si="98">G20</f>
        <v>723059.06</v>
      </c>
      <c r="H54" s="8">
        <f>H20</f>
        <v>730443.99</v>
      </c>
      <c r="I54" s="8">
        <v>726842.17</v>
      </c>
      <c r="J54" s="19">
        <f t="shared" si="93"/>
        <v>2180345.2200000002</v>
      </c>
      <c r="K54" s="37">
        <v>4366579.42</v>
      </c>
      <c r="L54" s="37">
        <f>L20</f>
        <v>757161.25</v>
      </c>
      <c r="M54" s="37">
        <f>M20</f>
        <v>770629.32</v>
      </c>
      <c r="N54" s="37">
        <f>N20</f>
        <v>803463.74</v>
      </c>
      <c r="O54" s="38">
        <f t="shared" si="89"/>
        <v>6697833.7300000004</v>
      </c>
      <c r="P54" s="38">
        <v>6697979.6900000004</v>
      </c>
      <c r="Q54" s="38">
        <f>Q20</f>
        <v>799193.53</v>
      </c>
      <c r="R54" s="38">
        <f>R20</f>
        <v>685136.68</v>
      </c>
      <c r="S54" s="118">
        <f>S20</f>
        <v>756191.64</v>
      </c>
      <c r="T54" s="8">
        <f>T20</f>
        <v>2240521.85</v>
      </c>
      <c r="U54" s="8">
        <f>U20</f>
        <v>689302.04</v>
      </c>
      <c r="V54" s="8">
        <f t="shared" ref="V54" si="99">V20</f>
        <v>715752.95</v>
      </c>
      <c r="W54" s="37">
        <f>W20</f>
        <v>711656.94</v>
      </c>
      <c r="X54" s="38">
        <f t="shared" si="94"/>
        <v>11055213.470000001</v>
      </c>
      <c r="Y54" s="94">
        <f t="shared" si="95"/>
        <v>737014.23133333342</v>
      </c>
      <c r="Z54" s="6"/>
      <c r="AA54" s="6"/>
      <c r="AB54" s="6">
        <f t="shared" si="91"/>
        <v>5.8772878657376862E-2</v>
      </c>
      <c r="AC54" s="96"/>
      <c r="AD54" s="96"/>
      <c r="AE54" s="96"/>
      <c r="AF54" s="96"/>
      <c r="AG54" s="96"/>
      <c r="AH54" s="37">
        <f>AH20</f>
        <v>738849.24</v>
      </c>
      <c r="AI54" s="99"/>
      <c r="AJ54" s="8">
        <f t="shared" si="96"/>
        <v>2450295.2371053961</v>
      </c>
      <c r="AK54" s="8">
        <f t="shared" ref="AK54:AT54" si="100">AK20</f>
        <v>736931.09</v>
      </c>
      <c r="AL54" s="8">
        <f t="shared" si="100"/>
        <v>736931.09</v>
      </c>
      <c r="AM54" s="8">
        <f t="shared" si="100"/>
        <v>2212711.42</v>
      </c>
      <c r="AN54" s="8">
        <f t="shared" si="100"/>
        <v>736931.09</v>
      </c>
      <c r="AO54" s="8">
        <f t="shared" si="100"/>
        <v>159813.9</v>
      </c>
      <c r="AP54" s="8">
        <f t="shared" si="100"/>
        <v>0</v>
      </c>
      <c r="AQ54" s="8">
        <f t="shared" si="100"/>
        <v>159813.9</v>
      </c>
      <c r="AR54" s="8">
        <f t="shared" si="100"/>
        <v>79483.350000000006</v>
      </c>
      <c r="AS54" s="8">
        <f t="shared" si="100"/>
        <v>976228.34</v>
      </c>
      <c r="AT54" s="8">
        <f t="shared" si="100"/>
        <v>2450090.52</v>
      </c>
      <c r="AU54" s="8">
        <f t="shared" si="7"/>
        <v>2450090.52</v>
      </c>
      <c r="AV54" s="98"/>
      <c r="AW54" s="98"/>
    </row>
    <row r="55" spans="1:55" s="3" customFormat="1" x14ac:dyDescent="0.2">
      <c r="A55" s="13" t="s">
        <v>163</v>
      </c>
      <c r="B55" s="37">
        <f t="shared" ref="B55:D55" si="101">B45</f>
        <v>126001</v>
      </c>
      <c r="C55" s="37">
        <f t="shared" si="101"/>
        <v>110621.5</v>
      </c>
      <c r="D55" s="37">
        <f t="shared" si="101"/>
        <v>137072</v>
      </c>
      <c r="E55" s="8">
        <f t="shared" si="86"/>
        <v>373694.5</v>
      </c>
      <c r="F55" s="8">
        <f>F45</f>
        <v>373998.5</v>
      </c>
      <c r="G55" s="37">
        <f t="shared" ref="G55" si="102">G45</f>
        <v>163999</v>
      </c>
      <c r="H55" s="8">
        <f>H45</f>
        <v>156444.5</v>
      </c>
      <c r="I55" s="8">
        <v>130938</v>
      </c>
      <c r="J55" s="19">
        <f t="shared" si="93"/>
        <v>451381.5</v>
      </c>
      <c r="K55" s="37">
        <v>824778.5</v>
      </c>
      <c r="L55" s="37">
        <f>L45</f>
        <v>167934.5</v>
      </c>
      <c r="M55" s="37">
        <f>M45</f>
        <v>141232.5</v>
      </c>
      <c r="N55" s="37">
        <f>N45</f>
        <v>133422.5</v>
      </c>
      <c r="O55" s="38">
        <f t="shared" si="89"/>
        <v>1267368</v>
      </c>
      <c r="P55" s="38">
        <v>1267701</v>
      </c>
      <c r="Q55" s="38">
        <f>Q45</f>
        <v>131353</v>
      </c>
      <c r="R55" s="38">
        <f>R45</f>
        <v>179718.5</v>
      </c>
      <c r="S55" s="118">
        <f>S45</f>
        <v>170725</v>
      </c>
      <c r="T55" s="8">
        <f>T45</f>
        <v>483082</v>
      </c>
      <c r="U55" s="8">
        <f>U45</f>
        <v>193952</v>
      </c>
      <c r="V55" s="8">
        <f t="shared" ref="V55" si="103">V45</f>
        <v>181988.5</v>
      </c>
      <c r="W55" s="37">
        <f>W45</f>
        <v>148324</v>
      </c>
      <c r="X55" s="38">
        <f t="shared" si="94"/>
        <v>2275047.5</v>
      </c>
      <c r="Y55" s="94">
        <f t="shared" si="95"/>
        <v>151669.83333333334</v>
      </c>
      <c r="Z55" s="6"/>
      <c r="AA55" s="6"/>
      <c r="AB55" s="6">
        <f t="shared" si="91"/>
        <v>1.2094844755382961E-2</v>
      </c>
      <c r="AC55" s="96"/>
      <c r="AD55" s="96"/>
      <c r="AE55" s="96"/>
      <c r="AF55" s="96"/>
      <c r="AG55" s="96"/>
      <c r="AH55" s="37">
        <f t="shared" ref="AH55" si="104">AH45</f>
        <v>139083</v>
      </c>
      <c r="AI55" s="99"/>
      <c r="AJ55" s="8">
        <f t="shared" si="96"/>
        <v>504245.17523482407</v>
      </c>
      <c r="AK55" s="8">
        <f t="shared" ref="AK55:AT55" si="105">AK45</f>
        <v>143525</v>
      </c>
      <c r="AL55" s="8">
        <f t="shared" si="105"/>
        <v>143525</v>
      </c>
      <c r="AM55" s="8">
        <f t="shared" si="105"/>
        <v>426133</v>
      </c>
      <c r="AN55" s="8">
        <f t="shared" si="105"/>
        <v>150565.5</v>
      </c>
      <c r="AO55" s="8">
        <f t="shared" si="105"/>
        <v>47231</v>
      </c>
      <c r="AP55" s="8">
        <f t="shared" si="105"/>
        <v>0</v>
      </c>
      <c r="AQ55" s="8">
        <f t="shared" si="105"/>
        <v>47231</v>
      </c>
      <c r="AR55" s="8">
        <f t="shared" si="105"/>
        <v>19397.5</v>
      </c>
      <c r="AS55" s="8">
        <f t="shared" si="105"/>
        <v>217194</v>
      </c>
      <c r="AT55" s="8">
        <f t="shared" si="105"/>
        <v>504244</v>
      </c>
      <c r="AU55" s="8">
        <f t="shared" si="7"/>
        <v>504244</v>
      </c>
      <c r="AV55" s="98"/>
      <c r="AW55" s="98"/>
    </row>
    <row r="56" spans="1:55" s="3" customFormat="1" x14ac:dyDescent="0.2">
      <c r="A56" s="13" t="s">
        <v>49</v>
      </c>
      <c r="B56" s="37">
        <f>B21</f>
        <v>0</v>
      </c>
      <c r="C56" s="37">
        <f t="shared" ref="C56:AB56" si="106">C21</f>
        <v>0</v>
      </c>
      <c r="D56" s="37">
        <f t="shared" si="106"/>
        <v>0</v>
      </c>
      <c r="E56" s="37">
        <f t="shared" si="106"/>
        <v>0</v>
      </c>
      <c r="F56" s="37">
        <f t="shared" si="106"/>
        <v>0</v>
      </c>
      <c r="G56" s="37">
        <f t="shared" si="106"/>
        <v>0</v>
      </c>
      <c r="H56" s="37">
        <f t="shared" si="106"/>
        <v>0</v>
      </c>
      <c r="I56" s="37">
        <f t="shared" si="106"/>
        <v>0</v>
      </c>
      <c r="J56" s="37">
        <f t="shared" si="106"/>
        <v>0</v>
      </c>
      <c r="K56" s="37">
        <f t="shared" si="106"/>
        <v>0</v>
      </c>
      <c r="L56" s="37">
        <f t="shared" si="106"/>
        <v>0</v>
      </c>
      <c r="M56" s="37">
        <f t="shared" si="106"/>
        <v>0</v>
      </c>
      <c r="N56" s="37">
        <f t="shared" si="106"/>
        <v>0</v>
      </c>
      <c r="O56" s="37">
        <f t="shared" si="106"/>
        <v>0</v>
      </c>
      <c r="P56" s="37">
        <f t="shared" si="106"/>
        <v>0</v>
      </c>
      <c r="Q56" s="37">
        <f t="shared" si="106"/>
        <v>0</v>
      </c>
      <c r="R56" s="37">
        <f t="shared" si="106"/>
        <v>0</v>
      </c>
      <c r="S56" s="37">
        <f t="shared" si="106"/>
        <v>0</v>
      </c>
      <c r="T56" s="37">
        <f t="shared" si="106"/>
        <v>0</v>
      </c>
      <c r="U56" s="37">
        <f t="shared" si="106"/>
        <v>0</v>
      </c>
      <c r="V56" s="37">
        <f t="shared" si="106"/>
        <v>0</v>
      </c>
      <c r="W56" s="37">
        <f t="shared" si="106"/>
        <v>0</v>
      </c>
      <c r="X56" s="37">
        <f t="shared" si="106"/>
        <v>0</v>
      </c>
      <c r="Y56" s="37">
        <f t="shared" si="106"/>
        <v>0</v>
      </c>
      <c r="Z56" s="37"/>
      <c r="AA56" s="37"/>
      <c r="AB56" s="37">
        <f t="shared" si="106"/>
        <v>0</v>
      </c>
      <c r="AC56" s="96"/>
      <c r="AD56" s="96"/>
      <c r="AE56" s="96"/>
      <c r="AF56" s="96"/>
      <c r="AG56" s="96"/>
      <c r="AH56" s="119">
        <v>0</v>
      </c>
      <c r="AI56" s="99"/>
      <c r="AJ56" s="8">
        <f>AJ21</f>
        <v>282273.71000000002</v>
      </c>
      <c r="AK56" s="8">
        <f t="shared" ref="AK56:AT56" si="107">AK21</f>
        <v>77622.600000000006</v>
      </c>
      <c r="AL56" s="8">
        <f t="shared" si="107"/>
        <v>77622.600000000006</v>
      </c>
      <c r="AM56" s="8">
        <f t="shared" si="107"/>
        <v>155245.20000000001</v>
      </c>
      <c r="AN56" s="8">
        <f t="shared" si="107"/>
        <v>77622.600000000006</v>
      </c>
      <c r="AO56" s="8">
        <f t="shared" si="107"/>
        <v>48251.89</v>
      </c>
      <c r="AP56" s="8">
        <f t="shared" si="107"/>
        <v>0</v>
      </c>
      <c r="AQ56" s="8">
        <f t="shared" si="107"/>
        <v>48251.89</v>
      </c>
      <c r="AR56" s="8">
        <f t="shared" si="107"/>
        <v>2097.91</v>
      </c>
      <c r="AS56" s="8">
        <f t="shared" si="107"/>
        <v>127972.40000000001</v>
      </c>
      <c r="AT56" s="8">
        <f t="shared" si="107"/>
        <v>283217.59999999998</v>
      </c>
      <c r="AU56" s="8">
        <f t="shared" si="7"/>
        <v>283217.59999999998</v>
      </c>
      <c r="AV56" s="98"/>
      <c r="AW56" s="98"/>
    </row>
    <row r="57" spans="1:55" s="4" customFormat="1" ht="14.25" customHeight="1" x14ac:dyDescent="0.2">
      <c r="A57" s="13" t="s">
        <v>5</v>
      </c>
      <c r="B57" s="37">
        <f>SUM(B50:B56)</f>
        <v>11841233.469999999</v>
      </c>
      <c r="C57" s="37">
        <f t="shared" ref="C57:AB57" si="108">SUM(C50:C56)</f>
        <v>13033815.610000001</v>
      </c>
      <c r="D57" s="37">
        <f t="shared" si="108"/>
        <v>12304949.060000001</v>
      </c>
      <c r="E57" s="37">
        <f t="shared" si="108"/>
        <v>37179998.139999993</v>
      </c>
      <c r="F57" s="37">
        <f t="shared" si="108"/>
        <v>37514856.879999995</v>
      </c>
      <c r="G57" s="37">
        <f t="shared" si="108"/>
        <v>13052255.450000001</v>
      </c>
      <c r="H57" s="37">
        <f t="shared" si="108"/>
        <v>12681259.34</v>
      </c>
      <c r="I57" s="37">
        <f t="shared" si="108"/>
        <v>11385570.789999999</v>
      </c>
      <c r="J57" s="37">
        <f t="shared" si="108"/>
        <v>37119085.579999991</v>
      </c>
      <c r="K57" s="37">
        <f t="shared" si="108"/>
        <v>74907511.340000004</v>
      </c>
      <c r="L57" s="37">
        <f t="shared" si="108"/>
        <v>12687196.25</v>
      </c>
      <c r="M57" s="37">
        <f t="shared" si="108"/>
        <v>12764593.260000002</v>
      </c>
      <c r="N57" s="37">
        <f t="shared" si="108"/>
        <v>11668588.800000001</v>
      </c>
      <c r="O57" s="37">
        <f t="shared" si="108"/>
        <v>112027889.65000001</v>
      </c>
      <c r="P57" s="37">
        <f t="shared" si="108"/>
        <v>112237123.48</v>
      </c>
      <c r="Q57" s="37">
        <f t="shared" si="108"/>
        <v>12649847.089999998</v>
      </c>
      <c r="R57" s="37">
        <f t="shared" si="108"/>
        <v>12708901.16</v>
      </c>
      <c r="S57" s="37">
        <f t="shared" si="108"/>
        <v>13324447.76</v>
      </c>
      <c r="T57" s="37">
        <f t="shared" si="108"/>
        <v>39103849.079999998</v>
      </c>
      <c r="U57" s="37">
        <f t="shared" si="108"/>
        <v>12203900.940000001</v>
      </c>
      <c r="V57" s="37">
        <f t="shared" si="108"/>
        <v>12820009.789999999</v>
      </c>
      <c r="W57" s="37">
        <f t="shared" si="108"/>
        <v>11735712.129999999</v>
      </c>
      <c r="X57" s="37">
        <f t="shared" si="108"/>
        <v>188100595.42000002</v>
      </c>
      <c r="Y57" s="37">
        <f t="shared" si="108"/>
        <v>12540039.694666671</v>
      </c>
      <c r="Z57" s="37">
        <f t="shared" si="108"/>
        <v>0</v>
      </c>
      <c r="AA57" s="37"/>
      <c r="AB57" s="37">
        <f t="shared" si="108"/>
        <v>0.99999999999999967</v>
      </c>
      <c r="AC57" s="96"/>
      <c r="AD57" s="96"/>
      <c r="AE57" s="96"/>
      <c r="AF57" s="96"/>
      <c r="AG57" s="96"/>
      <c r="AH57" s="37">
        <f>SUM(AH50:AH56)</f>
        <v>11526908.76</v>
      </c>
      <c r="AI57" s="120"/>
      <c r="AJ57" s="8">
        <f t="shared" ref="AJ57:AT57" si="109">SUM(AJ50:AJ56)</f>
        <v>41973191.239999995</v>
      </c>
      <c r="AK57" s="8">
        <f t="shared" si="109"/>
        <v>11564589.269999998</v>
      </c>
      <c r="AL57" s="8">
        <f t="shared" si="109"/>
        <v>11564589.269999998</v>
      </c>
      <c r="AM57" s="8">
        <f t="shared" si="109"/>
        <v>34656087.300000004</v>
      </c>
      <c r="AN57" s="8">
        <f t="shared" si="109"/>
        <v>11600000.439999998</v>
      </c>
      <c r="AO57" s="8">
        <f>SUM(AO50:AO56)</f>
        <v>6638865.9601999996</v>
      </c>
      <c r="AP57" s="8">
        <f t="shared" ref="AP57:AQ57" si="110">SUM(AP50:AP56)</f>
        <v>139298.88999999998</v>
      </c>
      <c r="AQ57" s="8">
        <f t="shared" si="110"/>
        <v>6778164.8501999993</v>
      </c>
      <c r="AR57" s="8">
        <f t="shared" si="109"/>
        <v>605146.30000000005</v>
      </c>
      <c r="AS57" s="8">
        <f t="shared" si="109"/>
        <v>18983311.590199996</v>
      </c>
      <c r="AT57" s="8">
        <f t="shared" si="109"/>
        <v>41973191.240200005</v>
      </c>
      <c r="AU57" s="8">
        <f t="shared" si="7"/>
        <v>42112490.130199984</v>
      </c>
      <c r="AV57" s="98"/>
      <c r="AW57" s="98"/>
    </row>
    <row r="58" spans="1:55" s="3" customFormat="1" hidden="1" x14ac:dyDescent="0.2">
      <c r="A58" s="121"/>
      <c r="B58" s="104"/>
      <c r="C58" s="104"/>
      <c r="D58" s="104"/>
      <c r="E58" s="98"/>
      <c r="G58" s="98"/>
      <c r="M58" s="102"/>
      <c r="N58" s="102"/>
      <c r="AT58" s="98"/>
      <c r="AV58" s="98">
        <f t="shared" ref="AV58:AV59" si="111">AK58+AL58+AN58+AQ58+AR58</f>
        <v>0</v>
      </c>
      <c r="AW58" s="98">
        <f t="shared" ref="AW58:AW59" si="112">AJ58-AV58</f>
        <v>0</v>
      </c>
    </row>
    <row r="59" spans="1:55" s="122" customFormat="1" hidden="1" x14ac:dyDescent="0.2">
      <c r="B59" s="123"/>
      <c r="C59" s="124"/>
      <c r="D59" s="124"/>
      <c r="M59" s="32"/>
      <c r="N59" s="32"/>
      <c r="X59" s="125"/>
      <c r="AI59" s="125">
        <f>AI9-282273.71</f>
        <v>41690917.530000001</v>
      </c>
      <c r="AK59" s="125"/>
      <c r="AL59" s="125"/>
      <c r="AN59" s="125"/>
      <c r="AO59" s="125"/>
      <c r="AP59" s="125"/>
      <c r="AQ59" s="125"/>
      <c r="AV59" s="98">
        <f t="shared" si="111"/>
        <v>0</v>
      </c>
      <c r="AW59" s="98">
        <f t="shared" si="112"/>
        <v>0</v>
      </c>
    </row>
    <row r="60" spans="1:55" s="5" customFormat="1" x14ac:dyDescent="0.2">
      <c r="A60" s="122"/>
      <c r="B60" s="33"/>
      <c r="C60" s="33"/>
      <c r="D60" s="33"/>
      <c r="AJ60" s="126"/>
      <c r="AK60" s="126"/>
      <c r="AN60" s="126"/>
      <c r="AO60" s="126"/>
      <c r="AP60" s="126"/>
      <c r="AQ60" s="126"/>
      <c r="AT60" s="126"/>
      <c r="AU60" s="126"/>
      <c r="AW60" s="126"/>
    </row>
    <row r="61" spans="1:55" s="5" customFormat="1" x14ac:dyDescent="0.2">
      <c r="A61" s="122"/>
      <c r="B61" s="33"/>
      <c r="C61" s="33"/>
      <c r="D61" s="33"/>
      <c r="AI61" s="126"/>
      <c r="AJ61" s="126"/>
      <c r="AK61" s="126"/>
      <c r="AM61" s="126"/>
      <c r="AU61" s="126"/>
      <c r="AV61" s="126"/>
      <c r="AW61" s="126"/>
    </row>
    <row r="62" spans="1:55" s="5" customFormat="1" x14ac:dyDescent="0.2">
      <c r="A62" s="122"/>
      <c r="B62" s="33"/>
      <c r="C62" s="76" t="s">
        <v>101</v>
      </c>
      <c r="D62" s="76"/>
      <c r="E62" s="76"/>
      <c r="F62" s="76"/>
      <c r="G62" s="76"/>
      <c r="H62" s="76"/>
      <c r="I62" s="76"/>
      <c r="J62" s="71"/>
      <c r="N62" s="76" t="s">
        <v>101</v>
      </c>
      <c r="O62" s="76"/>
      <c r="P62" s="76"/>
      <c r="Q62" s="76"/>
      <c r="R62" s="76"/>
      <c r="S62" s="76"/>
      <c r="T62" s="76"/>
      <c r="U62" s="71"/>
      <c r="Z62" s="76" t="s">
        <v>101</v>
      </c>
      <c r="AA62" s="76"/>
      <c r="AB62" s="76"/>
      <c r="AC62" s="76"/>
      <c r="AD62" s="76"/>
      <c r="AE62" s="76"/>
      <c r="AF62" s="76"/>
      <c r="AG62" s="76"/>
      <c r="AH62" s="71"/>
      <c r="AJ62" s="126"/>
      <c r="AK62" s="126"/>
      <c r="AM62" s="76" t="s">
        <v>101</v>
      </c>
      <c r="AN62" s="76"/>
      <c r="AO62" s="76"/>
      <c r="AP62" s="76"/>
      <c r="AQ62" s="76"/>
      <c r="AR62" s="76"/>
      <c r="AS62" s="76"/>
      <c r="AT62" s="127"/>
      <c r="AU62" s="126"/>
      <c r="AV62" s="76" t="s">
        <v>101</v>
      </c>
      <c r="AW62" s="76"/>
      <c r="AX62" s="76"/>
      <c r="AY62" s="76"/>
      <c r="AZ62" s="76"/>
      <c r="BA62" s="76"/>
      <c r="BB62" s="76"/>
      <c r="BC62" s="127"/>
    </row>
    <row r="63" spans="1:55" s="5" customFormat="1" ht="18.75" x14ac:dyDescent="0.3">
      <c r="A63"/>
      <c r="C63" s="44"/>
      <c r="D63" s="72"/>
      <c r="E63" s="23"/>
      <c r="F63" s="73"/>
      <c r="G63" s="73"/>
      <c r="H63" s="74"/>
      <c r="I63" s="74"/>
      <c r="J63" s="24"/>
      <c r="K63"/>
      <c r="M63" s="128"/>
      <c r="N63" s="44"/>
      <c r="O63" s="72"/>
      <c r="P63" s="23"/>
      <c r="Q63" s="73"/>
      <c r="R63" s="73"/>
      <c r="S63" s="74"/>
      <c r="T63" s="74"/>
      <c r="U63" s="24"/>
      <c r="V63"/>
      <c r="W63"/>
      <c r="Y63" s="128"/>
      <c r="Z63" s="44"/>
      <c r="AA63" s="44"/>
      <c r="AB63" s="72"/>
      <c r="AC63" s="23"/>
      <c r="AD63" s="73"/>
      <c r="AE63" s="73"/>
      <c r="AF63" s="74"/>
      <c r="AG63" s="74"/>
      <c r="AH63" s="24"/>
      <c r="AI63" s="128"/>
      <c r="AJ63"/>
      <c r="AL63" s="126"/>
      <c r="AM63" s="44"/>
      <c r="AN63" s="72"/>
      <c r="AO63" s="23"/>
      <c r="AP63" s="73"/>
      <c r="AQ63" s="73"/>
      <c r="AR63" s="74"/>
      <c r="AS63" s="74"/>
      <c r="AT63" s="24"/>
      <c r="AU63" s="126"/>
      <c r="AV63" s="44"/>
      <c r="AW63" s="72"/>
      <c r="AX63" s="23"/>
      <c r="AY63" s="73"/>
      <c r="AZ63" s="73"/>
      <c r="BA63" s="74"/>
      <c r="BB63" s="74"/>
      <c r="BC63" s="24"/>
    </row>
    <row r="64" spans="1:55" ht="15" x14ac:dyDescent="0.25">
      <c r="A64"/>
      <c r="B64" s="1"/>
      <c r="C64" s="75" t="s">
        <v>97</v>
      </c>
      <c r="D64" s="75"/>
      <c r="E64" s="75"/>
      <c r="F64" s="75"/>
      <c r="G64" s="75"/>
      <c r="H64" s="75"/>
      <c r="I64" s="75"/>
      <c r="J64" s="75"/>
      <c r="K64"/>
      <c r="M64" s="129"/>
      <c r="N64" s="75" t="s">
        <v>97</v>
      </c>
      <c r="O64" s="75"/>
      <c r="P64" s="75"/>
      <c r="Q64" s="75"/>
      <c r="R64" s="75"/>
      <c r="S64" s="75"/>
      <c r="T64" s="75"/>
      <c r="U64" s="75"/>
      <c r="V64"/>
      <c r="W64"/>
      <c r="Y64" s="129"/>
      <c r="Z64" s="75" t="s">
        <v>97</v>
      </c>
      <c r="AA64" s="75"/>
      <c r="AB64" s="75"/>
      <c r="AC64" s="75"/>
      <c r="AD64" s="75"/>
      <c r="AE64" s="75"/>
      <c r="AF64" s="75"/>
      <c r="AG64" s="75"/>
      <c r="AH64" s="75"/>
      <c r="AI64" s="129"/>
      <c r="AJ64"/>
      <c r="AL64" s="130"/>
      <c r="AM64" s="75" t="s">
        <v>97</v>
      </c>
      <c r="AN64" s="75"/>
      <c r="AO64" s="75"/>
      <c r="AP64" s="75"/>
      <c r="AQ64" s="75"/>
      <c r="AR64" s="75"/>
      <c r="AS64" s="75"/>
      <c r="AT64" s="75"/>
      <c r="AU64" s="130"/>
      <c r="AV64" s="75" t="s">
        <v>97</v>
      </c>
      <c r="AW64" s="75"/>
      <c r="AX64" s="75"/>
      <c r="AY64" s="75"/>
      <c r="AZ64" s="75"/>
      <c r="BA64" s="75"/>
      <c r="BB64" s="75"/>
      <c r="BC64" s="75"/>
    </row>
    <row r="65" spans="2:55" ht="15" x14ac:dyDescent="0.25">
      <c r="C65" s="75" t="s">
        <v>98</v>
      </c>
      <c r="D65" s="75"/>
      <c r="E65" s="75"/>
      <c r="F65" s="75"/>
      <c r="G65" s="75"/>
      <c r="H65" s="75"/>
      <c r="I65" s="75"/>
      <c r="J65" s="75"/>
      <c r="N65" s="75" t="s">
        <v>98</v>
      </c>
      <c r="O65" s="75"/>
      <c r="P65" s="75"/>
      <c r="Q65" s="75"/>
      <c r="R65" s="75"/>
      <c r="S65" s="75"/>
      <c r="T65" s="75"/>
      <c r="U65" s="75"/>
      <c r="Z65" s="75" t="s">
        <v>98</v>
      </c>
      <c r="AA65" s="75"/>
      <c r="AB65" s="75"/>
      <c r="AC65" s="75"/>
      <c r="AD65" s="75"/>
      <c r="AE65" s="75"/>
      <c r="AF65" s="75"/>
      <c r="AG65" s="75"/>
      <c r="AH65" s="75"/>
      <c r="AI65" s="129"/>
      <c r="AJ65" s="129"/>
      <c r="AK65" s="129"/>
      <c r="AL65" s="129"/>
      <c r="AM65" s="75" t="s">
        <v>98</v>
      </c>
      <c r="AN65" s="75"/>
      <c r="AO65" s="75"/>
      <c r="AP65" s="75"/>
      <c r="AQ65" s="75"/>
      <c r="AR65" s="75"/>
      <c r="AS65" s="75"/>
      <c r="AT65" s="75"/>
      <c r="AV65" s="75" t="s">
        <v>98</v>
      </c>
      <c r="AW65" s="75"/>
      <c r="AX65" s="75"/>
      <c r="AY65" s="75"/>
      <c r="AZ65" s="75"/>
      <c r="BA65" s="75"/>
      <c r="BB65" s="75"/>
      <c r="BC65" s="75"/>
    </row>
    <row r="66" spans="2:55" ht="15" x14ac:dyDescent="0.25">
      <c r="C66" s="75" t="s">
        <v>99</v>
      </c>
      <c r="D66" s="75"/>
      <c r="E66" s="75"/>
      <c r="F66" s="75"/>
      <c r="G66" s="75"/>
      <c r="H66" s="75"/>
      <c r="I66" s="75"/>
      <c r="J66" s="75"/>
      <c r="N66" s="75" t="s">
        <v>99</v>
      </c>
      <c r="O66" s="75"/>
      <c r="P66" s="75"/>
      <c r="Q66" s="75"/>
      <c r="R66" s="75"/>
      <c r="S66" s="75"/>
      <c r="T66" s="75"/>
      <c r="U66" s="75"/>
      <c r="Z66" s="75" t="s">
        <v>99</v>
      </c>
      <c r="AA66" s="75"/>
      <c r="AB66" s="75"/>
      <c r="AC66" s="75"/>
      <c r="AD66" s="75"/>
      <c r="AE66" s="75"/>
      <c r="AF66" s="75"/>
      <c r="AG66" s="75"/>
      <c r="AH66" s="75"/>
      <c r="AI66"/>
      <c r="AJ66"/>
      <c r="AK66"/>
      <c r="AL66"/>
      <c r="AM66" s="75" t="s">
        <v>99</v>
      </c>
      <c r="AN66" s="75"/>
      <c r="AO66" s="75"/>
      <c r="AP66" s="75"/>
      <c r="AQ66" s="75"/>
      <c r="AR66" s="75"/>
      <c r="AS66" s="75"/>
      <c r="AT66" s="75"/>
      <c r="AV66" s="75" t="s">
        <v>99</v>
      </c>
      <c r="AW66" s="75"/>
      <c r="AX66" s="75"/>
      <c r="AY66" s="75"/>
      <c r="AZ66" s="75"/>
      <c r="BA66" s="75"/>
      <c r="BB66" s="75"/>
      <c r="BC66" s="75"/>
    </row>
    <row r="67" spans="2:55" x14ac:dyDescent="0.2">
      <c r="C67" s="75" t="s">
        <v>100</v>
      </c>
      <c r="D67" s="75"/>
      <c r="E67" s="75"/>
      <c r="F67" s="75"/>
      <c r="G67" s="75"/>
      <c r="H67" s="75"/>
      <c r="I67" s="75"/>
      <c r="J67" s="75"/>
      <c r="N67" s="75" t="s">
        <v>100</v>
      </c>
      <c r="O67" s="75"/>
      <c r="P67" s="75"/>
      <c r="Q67" s="75"/>
      <c r="R67" s="75"/>
      <c r="S67" s="75"/>
      <c r="T67" s="75"/>
      <c r="U67" s="75"/>
      <c r="Z67" s="75" t="s">
        <v>100</v>
      </c>
      <c r="AA67" s="75"/>
      <c r="AB67" s="75"/>
      <c r="AC67" s="75"/>
      <c r="AD67" s="75"/>
      <c r="AE67" s="75"/>
      <c r="AF67" s="75"/>
      <c r="AG67" s="75"/>
      <c r="AH67" s="75"/>
      <c r="AM67" s="75" t="s">
        <v>100</v>
      </c>
      <c r="AN67" s="75"/>
      <c r="AO67" s="75"/>
      <c r="AP67" s="75"/>
      <c r="AQ67" s="75"/>
      <c r="AR67" s="75"/>
      <c r="AS67" s="75"/>
      <c r="AT67" s="75"/>
      <c r="AV67" s="75" t="s">
        <v>100</v>
      </c>
      <c r="AW67" s="75"/>
      <c r="AX67" s="75"/>
      <c r="AY67" s="75"/>
      <c r="AZ67" s="75"/>
      <c r="BA67" s="75"/>
      <c r="BB67" s="75"/>
      <c r="BC67" s="75"/>
    </row>
    <row r="70" spans="2:55" x14ac:dyDescent="0.2">
      <c r="B70" s="1"/>
      <c r="C70" s="1"/>
      <c r="D70" s="1"/>
      <c r="G70" s="130"/>
      <c r="H70" s="130"/>
      <c r="I70" s="130"/>
      <c r="J70" s="130"/>
    </row>
    <row r="71" spans="2:55" x14ac:dyDescent="0.2">
      <c r="B71" s="1"/>
      <c r="C71" s="1"/>
      <c r="D71" s="1"/>
      <c r="G71" s="130"/>
      <c r="H71" s="130"/>
      <c r="I71" s="130"/>
      <c r="J71" s="130"/>
    </row>
    <row r="72" spans="2:55" x14ac:dyDescent="0.2">
      <c r="B72" s="1"/>
      <c r="C72" s="1"/>
      <c r="D72" s="1"/>
      <c r="G72" s="130"/>
      <c r="H72" s="130"/>
      <c r="I72" s="130"/>
      <c r="J72" s="130"/>
    </row>
    <row r="73" spans="2:55" x14ac:dyDescent="0.2">
      <c r="B73" s="1"/>
      <c r="C73" s="1"/>
      <c r="D73" s="1"/>
      <c r="G73" s="130"/>
      <c r="H73" s="130"/>
      <c r="I73" s="130"/>
      <c r="J73" s="130"/>
    </row>
    <row r="74" spans="2:55" x14ac:dyDescent="0.2">
      <c r="B74" s="1"/>
      <c r="C74" s="1"/>
      <c r="D74" s="1"/>
      <c r="G74" s="130"/>
      <c r="H74" s="130"/>
      <c r="I74" s="130"/>
      <c r="J74" s="130"/>
    </row>
    <row r="75" spans="2:55" x14ac:dyDescent="0.2">
      <c r="B75" s="1"/>
      <c r="C75" s="1"/>
      <c r="D75" s="1"/>
      <c r="G75" s="130"/>
      <c r="H75" s="130"/>
      <c r="I75" s="130"/>
      <c r="J75" s="130"/>
    </row>
    <row r="76" spans="2:55" x14ac:dyDescent="0.2">
      <c r="B76" s="1"/>
      <c r="C76" s="1"/>
      <c r="D76" s="1"/>
      <c r="G76" s="130"/>
      <c r="H76" s="130"/>
      <c r="I76" s="130"/>
      <c r="J76" s="130"/>
    </row>
    <row r="77" spans="2:55" x14ac:dyDescent="0.2">
      <c r="B77" s="1"/>
      <c r="C77" s="1"/>
      <c r="D77" s="1"/>
      <c r="G77" s="130"/>
    </row>
  </sheetData>
  <mergeCells count="39">
    <mergeCell ref="C67:J67"/>
    <mergeCell ref="N67:U67"/>
    <mergeCell ref="Z67:AH67"/>
    <mergeCell ref="AM67:AT67"/>
    <mergeCell ref="AV67:BC67"/>
    <mergeCell ref="C65:J65"/>
    <mergeCell ref="N65:U65"/>
    <mergeCell ref="Z65:AH65"/>
    <mergeCell ref="AM65:AT65"/>
    <mergeCell ref="AV65:BC65"/>
    <mergeCell ref="C66:J66"/>
    <mergeCell ref="N66:U66"/>
    <mergeCell ref="Z66:AH66"/>
    <mergeCell ref="AM66:AT66"/>
    <mergeCell ref="AV66:BC66"/>
    <mergeCell ref="C62:I62"/>
    <mergeCell ref="N62:T62"/>
    <mergeCell ref="Z62:AG62"/>
    <mergeCell ref="AM62:AS62"/>
    <mergeCell ref="AV62:BB62"/>
    <mergeCell ref="C64:J64"/>
    <mergeCell ref="N64:U64"/>
    <mergeCell ref="Z64:AH64"/>
    <mergeCell ref="AM64:AT64"/>
    <mergeCell ref="AV64:BC64"/>
    <mergeCell ref="AC9:AC57"/>
    <mergeCell ref="AD9:AD57"/>
    <mergeCell ref="AE9:AE57"/>
    <mergeCell ref="AF9:AF57"/>
    <mergeCell ref="AG9:AG57"/>
    <mergeCell ref="AI9:AI57"/>
    <mergeCell ref="A4:J4"/>
    <mergeCell ref="K4:T4"/>
    <mergeCell ref="V4:AG4"/>
    <mergeCell ref="AJ4:AT4"/>
    <mergeCell ref="A5:J5"/>
    <mergeCell ref="K5:T5"/>
    <mergeCell ref="V5:AG5"/>
    <mergeCell ref="AJ5:AT5"/>
  </mergeCells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sume contractate 2019</vt:lpstr>
      <vt:lpstr>centralizator</vt:lpstr>
      <vt:lpstr>desfasurator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2019-08-01T10:42:25Z</dcterms:modified>
</cp:coreProperties>
</file>