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185"/>
  </bookViews>
  <sheets>
    <sheet name="centralizator" sheetId="40" r:id="rId1"/>
    <sheet name="desfasurator" sheetId="41" r:id="rId2"/>
    <sheet name="repartizare" sheetId="43" r:id="rId3"/>
  </sheets>
  <calcPr calcId="145621"/>
</workbook>
</file>

<file path=xl/calcChain.xml><?xml version="1.0" encoding="utf-8"?>
<calcChain xmlns="http://schemas.openxmlformats.org/spreadsheetml/2006/main">
  <c r="AE10" i="43" l="1"/>
  <c r="G9" i="40"/>
  <c r="BF63" i="41" l="1"/>
  <c r="BF65" i="41"/>
  <c r="BF64" i="41"/>
  <c r="Q67" i="41"/>
  <c r="AA65" i="41"/>
  <c r="X65" i="41"/>
  <c r="L65" i="41"/>
  <c r="AP63" i="41"/>
  <c r="X63" i="41"/>
  <c r="L63" i="41"/>
  <c r="BE60" i="41"/>
  <c r="AC60" i="41"/>
  <c r="N60" i="41"/>
  <c r="B60" i="41"/>
  <c r="BE59" i="41"/>
  <c r="Z59" i="41"/>
  <c r="BE58" i="41"/>
  <c r="Z58" i="41"/>
  <c r="AW55" i="41"/>
  <c r="AW69" i="41" s="1"/>
  <c r="AV55" i="41"/>
  <c r="AV69" i="41" s="1"/>
  <c r="AT55" i="41"/>
  <c r="AT69" i="41" s="1"/>
  <c r="AS55" i="41"/>
  <c r="AS69" i="41" s="1"/>
  <c r="AR55" i="41"/>
  <c r="AM55" i="41"/>
  <c r="AM69" i="41" s="1"/>
  <c r="AL55" i="41"/>
  <c r="AL69" i="41" s="1"/>
  <c r="AJ55" i="41"/>
  <c r="AJ69" i="41" s="1"/>
  <c r="AI55" i="41"/>
  <c r="AI69" i="41" s="1"/>
  <c r="AD55" i="41"/>
  <c r="AC55" i="41"/>
  <c r="AC69" i="41" s="1"/>
  <c r="U55" i="41"/>
  <c r="U69" i="41" s="1"/>
  <c r="T55" i="41"/>
  <c r="T69" i="41" s="1"/>
  <c r="R55" i="41"/>
  <c r="R69" i="41" s="1"/>
  <c r="Q55" i="41"/>
  <c r="Q69" i="41" s="1"/>
  <c r="O55" i="41"/>
  <c r="O69" i="41" s="1"/>
  <c r="N55" i="41"/>
  <c r="N69" i="41" s="1"/>
  <c r="M55" i="41"/>
  <c r="M69" i="41" s="1"/>
  <c r="I55" i="41"/>
  <c r="I69" i="41" s="1"/>
  <c r="H55" i="41"/>
  <c r="H69" i="41" s="1"/>
  <c r="F55" i="41"/>
  <c r="F69" i="41" s="1"/>
  <c r="E55" i="41"/>
  <c r="E69" i="41" s="1"/>
  <c r="D55" i="41"/>
  <c r="D69" i="41" s="1"/>
  <c r="C55" i="41"/>
  <c r="C69" i="41" s="1"/>
  <c r="B55" i="41"/>
  <c r="B69" i="41" s="1"/>
  <c r="AV54" i="41"/>
  <c r="AV68" i="41" s="1"/>
  <c r="AW53" i="41"/>
  <c r="AW67" i="41" s="1"/>
  <c r="AV53" i="41"/>
  <c r="AV67" i="41" s="1"/>
  <c r="AT53" i="41"/>
  <c r="AT67" i="41" s="1"/>
  <c r="AS53" i="41"/>
  <c r="AR53" i="41"/>
  <c r="AR67" i="41" s="1"/>
  <c r="AP53" i="41"/>
  <c r="AP67" i="41" s="1"/>
  <c r="AM53" i="41"/>
  <c r="AM67" i="41" s="1"/>
  <c r="AL53" i="41"/>
  <c r="AL67" i="41" s="1"/>
  <c r="AJ53" i="41"/>
  <c r="AJ67" i="41" s="1"/>
  <c r="AI53" i="41"/>
  <c r="AI67" i="41" s="1"/>
  <c r="AD53" i="41"/>
  <c r="AD67" i="41" s="1"/>
  <c r="AC53" i="41"/>
  <c r="U53" i="41"/>
  <c r="U67" i="41" s="1"/>
  <c r="T53" i="41"/>
  <c r="T67" i="41" s="1"/>
  <c r="R53" i="41"/>
  <c r="R67" i="41" s="1"/>
  <c r="Q53" i="41"/>
  <c r="P53" i="41"/>
  <c r="P67" i="41" s="1"/>
  <c r="O53" i="41"/>
  <c r="O67" i="41" s="1"/>
  <c r="N53" i="41"/>
  <c r="N67" i="41" s="1"/>
  <c r="I53" i="41"/>
  <c r="I67" i="41" s="1"/>
  <c r="H53" i="41"/>
  <c r="H67" i="41" s="1"/>
  <c r="F53" i="41"/>
  <c r="F67" i="41" s="1"/>
  <c r="E53" i="41"/>
  <c r="E67" i="41" s="1"/>
  <c r="C53" i="41"/>
  <c r="C67" i="41" s="1"/>
  <c r="B53" i="41"/>
  <c r="AR52" i="41"/>
  <c r="AM52" i="41"/>
  <c r="AM66" i="41" s="1"/>
  <c r="AC52" i="41"/>
  <c r="U52" i="41"/>
  <c r="U66" i="41" s="1"/>
  <c r="E52" i="41"/>
  <c r="E66" i="41" s="1"/>
  <c r="B52" i="41"/>
  <c r="AM51" i="41"/>
  <c r="AM65" i="41" s="1"/>
  <c r="AJ51" i="41"/>
  <c r="AJ65" i="41" s="1"/>
  <c r="T51" i="41"/>
  <c r="O51" i="41"/>
  <c r="O65" i="41" s="1"/>
  <c r="AW50" i="41"/>
  <c r="AW64" i="41" s="1"/>
  <c r="AT50" i="41"/>
  <c r="AT64" i="41" s="1"/>
  <c r="Q50" i="41"/>
  <c r="N50" i="41"/>
  <c r="I50" i="41"/>
  <c r="I64" i="41" s="1"/>
  <c r="AV49" i="41"/>
  <c r="AI49" i="41"/>
  <c r="H49" i="41"/>
  <c r="C49" i="41"/>
  <c r="E46" i="41"/>
  <c r="AW45" i="41"/>
  <c r="AW54" i="41" s="1"/>
  <c r="AW68" i="41" s="1"/>
  <c r="AV45" i="41"/>
  <c r="AT45" i="41"/>
  <c r="AT54" i="41" s="1"/>
  <c r="AT68" i="41" s="1"/>
  <c r="AS45" i="41"/>
  <c r="AS54" i="41" s="1"/>
  <c r="AS68" i="41" s="1"/>
  <c r="AR45" i="41"/>
  <c r="AN45" i="41"/>
  <c r="AN54" i="41" s="1"/>
  <c r="AN68" i="41" s="1"/>
  <c r="AM45" i="41"/>
  <c r="AM54" i="41" s="1"/>
  <c r="AM68" i="41" s="1"/>
  <c r="AL45" i="41"/>
  <c r="AL54" i="41" s="1"/>
  <c r="AL68" i="41" s="1"/>
  <c r="AJ45" i="41"/>
  <c r="AI45" i="41"/>
  <c r="AI54" i="41" s="1"/>
  <c r="AE45" i="41"/>
  <c r="AD45" i="41"/>
  <c r="AD54" i="41" s="1"/>
  <c r="AC45" i="41"/>
  <c r="AC54" i="41" s="1"/>
  <c r="AC68" i="41" s="1"/>
  <c r="U45" i="41"/>
  <c r="U54" i="41" s="1"/>
  <c r="U68" i="41" s="1"/>
  <c r="T45" i="41"/>
  <c r="R45" i="41"/>
  <c r="R54" i="41" s="1"/>
  <c r="Q45" i="41"/>
  <c r="Q54" i="41" s="1"/>
  <c r="Q68" i="41" s="1"/>
  <c r="O45" i="41"/>
  <c r="N45" i="41"/>
  <c r="N54" i="41" s="1"/>
  <c r="N68" i="41" s="1"/>
  <c r="L45" i="41"/>
  <c r="I45" i="41"/>
  <c r="I54" i="41" s="1"/>
  <c r="I68" i="41" s="1"/>
  <c r="H45" i="41"/>
  <c r="H54" i="41" s="1"/>
  <c r="H68" i="41" s="1"/>
  <c r="G45" i="41"/>
  <c r="G54" i="41" s="1"/>
  <c r="G68" i="41" s="1"/>
  <c r="F45" i="41"/>
  <c r="F54" i="41" s="1"/>
  <c r="F68" i="41" s="1"/>
  <c r="E45" i="41"/>
  <c r="E54" i="41" s="1"/>
  <c r="E68" i="41" s="1"/>
  <c r="D45" i="41"/>
  <c r="C45" i="41"/>
  <c r="C54" i="41" s="1"/>
  <c r="B45" i="41"/>
  <c r="AW44" i="41"/>
  <c r="AW52" i="41" s="1"/>
  <c r="AW66" i="41" s="1"/>
  <c r="AV44" i="41"/>
  <c r="AV52" i="41" s="1"/>
  <c r="AV66" i="41" s="1"/>
  <c r="AT44" i="41"/>
  <c r="AT52" i="41" s="1"/>
  <c r="AT66" i="41" s="1"/>
  <c r="AS44" i="41"/>
  <c r="AS52" i="41" s="1"/>
  <c r="AS66" i="41" s="1"/>
  <c r="AR44" i="41"/>
  <c r="AP44" i="41"/>
  <c r="AM44" i="41"/>
  <c r="AL44" i="41"/>
  <c r="AL52" i="41" s="1"/>
  <c r="AL66" i="41" s="1"/>
  <c r="AJ44" i="41"/>
  <c r="AI44" i="41"/>
  <c r="AI52" i="41" s="1"/>
  <c r="AD44" i="41"/>
  <c r="AC44" i="41"/>
  <c r="V44" i="41"/>
  <c r="U44" i="41"/>
  <c r="T44" i="41"/>
  <c r="T52" i="41" s="1"/>
  <c r="R44" i="41"/>
  <c r="R52" i="41" s="1"/>
  <c r="R66" i="41" s="1"/>
  <c r="Q44" i="41"/>
  <c r="Q52" i="41" s="1"/>
  <c r="P44" i="41"/>
  <c r="O44" i="41"/>
  <c r="O52" i="41" s="1"/>
  <c r="O66" i="41" s="1"/>
  <c r="N44" i="41"/>
  <c r="N52" i="41" s="1"/>
  <c r="I44" i="41"/>
  <c r="I52" i="41" s="1"/>
  <c r="I66" i="41" s="1"/>
  <c r="H44" i="41"/>
  <c r="H52" i="41" s="1"/>
  <c r="H66" i="41" s="1"/>
  <c r="F44" i="41"/>
  <c r="L44" i="41" s="1"/>
  <c r="E44" i="41"/>
  <c r="C44" i="41"/>
  <c r="C52" i="41" s="1"/>
  <c r="B44" i="41"/>
  <c r="AW43" i="41"/>
  <c r="AW51" i="41" s="1"/>
  <c r="AW65" i="41" s="1"/>
  <c r="AV43" i="41"/>
  <c r="AV51" i="41" s="1"/>
  <c r="AV65" i="41" s="1"/>
  <c r="AT43" i="41"/>
  <c r="AT51" i="41" s="1"/>
  <c r="AT65" i="41" s="1"/>
  <c r="AS43" i="41"/>
  <c r="AS51" i="41" s="1"/>
  <c r="AS65" i="41" s="1"/>
  <c r="AR43" i="41"/>
  <c r="AY43" i="41" s="1"/>
  <c r="AM43" i="41"/>
  <c r="AL43" i="41"/>
  <c r="AL51" i="41" s="1"/>
  <c r="AL65" i="41" s="1"/>
  <c r="AJ43" i="41"/>
  <c r="AI43" i="41"/>
  <c r="AD43" i="41"/>
  <c r="AC43" i="41"/>
  <c r="AC51" i="41" s="1"/>
  <c r="AC65" i="41" s="1"/>
  <c r="V43" i="41"/>
  <c r="U43" i="41"/>
  <c r="U51" i="41" s="1"/>
  <c r="U65" i="41" s="1"/>
  <c r="T43" i="41"/>
  <c r="R43" i="41"/>
  <c r="R51" i="41" s="1"/>
  <c r="R65" i="41" s="1"/>
  <c r="Q43" i="41"/>
  <c r="Q51" i="41" s="1"/>
  <c r="O43" i="41"/>
  <c r="N43" i="41"/>
  <c r="N51" i="41" s="1"/>
  <c r="I43" i="41"/>
  <c r="I51" i="41" s="1"/>
  <c r="I65" i="41" s="1"/>
  <c r="H43" i="41"/>
  <c r="H51" i="41" s="1"/>
  <c r="H65" i="41" s="1"/>
  <c r="F43" i="41"/>
  <c r="E43" i="41"/>
  <c r="E51" i="41" s="1"/>
  <c r="E65" i="41" s="1"/>
  <c r="D43" i="41"/>
  <c r="C43" i="41"/>
  <c r="C51" i="41" s="1"/>
  <c r="C65" i="41" s="1"/>
  <c r="B43" i="41"/>
  <c r="B51" i="41" s="1"/>
  <c r="AW42" i="41"/>
  <c r="AV42" i="41"/>
  <c r="AV50" i="41" s="1"/>
  <c r="AV64" i="41" s="1"/>
  <c r="AT42" i="41"/>
  <c r="AS42" i="41"/>
  <c r="AS50" i="41" s="1"/>
  <c r="AS64" i="41" s="1"/>
  <c r="AR42" i="41"/>
  <c r="AP42" i="41"/>
  <c r="AM42" i="41"/>
  <c r="AM50" i="41" s="1"/>
  <c r="AM64" i="41" s="1"/>
  <c r="AL42" i="41"/>
  <c r="AL50" i="41" s="1"/>
  <c r="AL64" i="41" s="1"/>
  <c r="AJ42" i="41"/>
  <c r="AJ50" i="41" s="1"/>
  <c r="AJ64" i="41" s="1"/>
  <c r="AI42" i="41"/>
  <c r="AI50" i="41" s="1"/>
  <c r="AI64" i="41" s="1"/>
  <c r="AD42" i="41"/>
  <c r="AD50" i="41" s="1"/>
  <c r="AC42" i="41"/>
  <c r="U42" i="41"/>
  <c r="U50" i="41" s="1"/>
  <c r="U64" i="41" s="1"/>
  <c r="T42" i="41"/>
  <c r="T50" i="41" s="1"/>
  <c r="T64" i="41" s="1"/>
  <c r="R42" i="41"/>
  <c r="R50" i="41" s="1"/>
  <c r="R64" i="41" s="1"/>
  <c r="Q42" i="41"/>
  <c r="P42" i="41"/>
  <c r="O42" i="41"/>
  <c r="O50" i="41" s="1"/>
  <c r="O64" i="41" s="1"/>
  <c r="N42" i="41"/>
  <c r="I42" i="41"/>
  <c r="H42" i="41"/>
  <c r="H50" i="41" s="1"/>
  <c r="H64" i="41" s="1"/>
  <c r="F42" i="41"/>
  <c r="F50" i="41" s="1"/>
  <c r="F64" i="41" s="1"/>
  <c r="E42" i="41"/>
  <c r="D42" i="41"/>
  <c r="C42" i="41"/>
  <c r="C50" i="41" s="1"/>
  <c r="B42" i="41"/>
  <c r="B50" i="41" s="1"/>
  <c r="AW41" i="41"/>
  <c r="AW49" i="41" s="1"/>
  <c r="AV41" i="41"/>
  <c r="AT41" i="41"/>
  <c r="AS41" i="41"/>
  <c r="AS49" i="41" s="1"/>
  <c r="AR41" i="41"/>
  <c r="AP41" i="41"/>
  <c r="AM41" i="41"/>
  <c r="AL41" i="41"/>
  <c r="AJ41" i="41"/>
  <c r="AI41" i="41"/>
  <c r="AE41" i="41"/>
  <c r="AD41" i="41"/>
  <c r="AC41" i="41"/>
  <c r="AC49" i="41" s="1"/>
  <c r="V41" i="41"/>
  <c r="U41" i="41"/>
  <c r="U49" i="41" s="1"/>
  <c r="T41" i="41"/>
  <c r="R41" i="41"/>
  <c r="R49" i="41" s="1"/>
  <c r="Q41" i="41"/>
  <c r="Q49" i="41" s="1"/>
  <c r="S49" i="41" s="1"/>
  <c r="P41" i="41"/>
  <c r="O41" i="41"/>
  <c r="N41" i="41"/>
  <c r="L41" i="41"/>
  <c r="I41" i="41"/>
  <c r="I49" i="41" s="1"/>
  <c r="H41" i="41"/>
  <c r="G41" i="41"/>
  <c r="F41" i="41"/>
  <c r="E41" i="41"/>
  <c r="E49" i="41" s="1"/>
  <c r="D41" i="41"/>
  <c r="M41" i="41" s="1"/>
  <c r="C41" i="41"/>
  <c r="C46" i="41" s="1"/>
  <c r="B41" i="41"/>
  <c r="AX38" i="41"/>
  <c r="AW38" i="41"/>
  <c r="AV38" i="41"/>
  <c r="AT38" i="41"/>
  <c r="AS38" i="41"/>
  <c r="AR38" i="41"/>
  <c r="AP38" i="41"/>
  <c r="AM38" i="41"/>
  <c r="AL38" i="41"/>
  <c r="AJ38" i="41"/>
  <c r="AI38" i="41"/>
  <c r="AG38" i="41"/>
  <c r="AE38" i="41"/>
  <c r="AD38" i="41"/>
  <c r="AC38" i="41"/>
  <c r="V38" i="41"/>
  <c r="U38" i="41"/>
  <c r="T38" i="41"/>
  <c r="R38" i="41"/>
  <c r="Q38" i="41"/>
  <c r="O38" i="41"/>
  <c r="N38" i="41"/>
  <c r="L38" i="41"/>
  <c r="I38" i="41"/>
  <c r="H38" i="41"/>
  <c r="J38" i="41" s="1"/>
  <c r="G38" i="41"/>
  <c r="F38" i="41"/>
  <c r="E38" i="41"/>
  <c r="D38" i="41"/>
  <c r="C38" i="41"/>
  <c r="B38" i="41"/>
  <c r="BB37" i="41"/>
  <c r="AZ37" i="41"/>
  <c r="AY37" i="41"/>
  <c r="AX37" i="41"/>
  <c r="AX45" i="41" s="1"/>
  <c r="AX54" i="41" s="1"/>
  <c r="AX68" i="41" s="1"/>
  <c r="AU37" i="41"/>
  <c r="BA37" i="41" s="1"/>
  <c r="AP37" i="41"/>
  <c r="AN37" i="41"/>
  <c r="AK37" i="41"/>
  <c r="BD37" i="41" s="1"/>
  <c r="AG37" i="41"/>
  <c r="AG45" i="41" s="1"/>
  <c r="AG54" i="41" s="1"/>
  <c r="AG68" i="41" s="1"/>
  <c r="AE37" i="41"/>
  <c r="AO37" i="41" s="1"/>
  <c r="AA37" i="41"/>
  <c r="AA45" i="41" s="1"/>
  <c r="AA54" i="41" s="1"/>
  <c r="AA68" i="41" s="1"/>
  <c r="X37" i="41"/>
  <c r="X45" i="41" s="1"/>
  <c r="X54" i="41" s="1"/>
  <c r="X68" i="41" s="1"/>
  <c r="W37" i="41"/>
  <c r="W45" i="41" s="1"/>
  <c r="V37" i="41"/>
  <c r="S37" i="41"/>
  <c r="S45" i="41" s="1"/>
  <c r="P37" i="41"/>
  <c r="L37" i="41"/>
  <c r="K37" i="41"/>
  <c r="J37" i="41"/>
  <c r="J45" i="41" s="1"/>
  <c r="J54" i="41" s="1"/>
  <c r="J68" i="41" s="1"/>
  <c r="G37" i="41"/>
  <c r="D37" i="41"/>
  <c r="BB36" i="41"/>
  <c r="AY36" i="41"/>
  <c r="AX36" i="41"/>
  <c r="AU36" i="41"/>
  <c r="BA36" i="41" s="1"/>
  <c r="AZ36" i="41" s="1"/>
  <c r="AP36" i="41"/>
  <c r="AO36" i="41"/>
  <c r="AQ36" i="41" s="1"/>
  <c r="AN36" i="41"/>
  <c r="AN44" i="41" s="1"/>
  <c r="AK36" i="41"/>
  <c r="AH36" i="41"/>
  <c r="BG36" i="41" s="1"/>
  <c r="AG36" i="41"/>
  <c r="AF36" i="41"/>
  <c r="AE36" i="41"/>
  <c r="AA36" i="41"/>
  <c r="Z36" i="41"/>
  <c r="BE36" i="41" s="1"/>
  <c r="X36" i="41"/>
  <c r="Y36" i="41" s="1"/>
  <c r="W36" i="41"/>
  <c r="W44" i="41" s="1"/>
  <c r="V36" i="41"/>
  <c r="S36" i="41"/>
  <c r="P36" i="41"/>
  <c r="L36" i="41"/>
  <c r="K36" i="41"/>
  <c r="J36" i="41"/>
  <c r="M36" i="41" s="1"/>
  <c r="G36" i="41"/>
  <c r="D36" i="41"/>
  <c r="BB35" i="41"/>
  <c r="AY35" i="41"/>
  <c r="AX35" i="41"/>
  <c r="AX43" i="41" s="1"/>
  <c r="AU35" i="41"/>
  <c r="AP35" i="41"/>
  <c r="AO35" i="41"/>
  <c r="AN35" i="41"/>
  <c r="AK35" i="41"/>
  <c r="BD35" i="41" s="1"/>
  <c r="BC35" i="41" s="1"/>
  <c r="AG35" i="41"/>
  <c r="AE35" i="41"/>
  <c r="AA35" i="41"/>
  <c r="X35" i="41"/>
  <c r="X38" i="41" s="1"/>
  <c r="W35" i="41"/>
  <c r="W43" i="41" s="1"/>
  <c r="V35" i="41"/>
  <c r="S35" i="41"/>
  <c r="P35" i="41"/>
  <c r="L35" i="41"/>
  <c r="K35" i="41"/>
  <c r="J35" i="41"/>
  <c r="G35" i="41"/>
  <c r="M35" i="41" s="1"/>
  <c r="D35" i="41"/>
  <c r="BB34" i="41"/>
  <c r="BA34" i="41"/>
  <c r="AZ34" i="41" s="1"/>
  <c r="AY34" i="41"/>
  <c r="AX34" i="41"/>
  <c r="AU34" i="41"/>
  <c r="AU42" i="41" s="1"/>
  <c r="AP34" i="41"/>
  <c r="AO34" i="41"/>
  <c r="AN34" i="41"/>
  <c r="AN42" i="41" s="1"/>
  <c r="AK34" i="41"/>
  <c r="AG34" i="41"/>
  <c r="AF34" i="41"/>
  <c r="AH34" i="41" s="1"/>
  <c r="BG34" i="41" s="1"/>
  <c r="AE34" i="41"/>
  <c r="AA34" i="41"/>
  <c r="Z34" i="41"/>
  <c r="BE34" i="41" s="1"/>
  <c r="Y34" i="41"/>
  <c r="X34" i="41"/>
  <c r="W34" i="41"/>
  <c r="V34" i="41"/>
  <c r="S34" i="41"/>
  <c r="S42" i="41" s="1"/>
  <c r="P34" i="41"/>
  <c r="M34" i="41"/>
  <c r="L34" i="41"/>
  <c r="K34" i="41"/>
  <c r="J34" i="41"/>
  <c r="G34" i="41"/>
  <c r="D34" i="41"/>
  <c r="BB33" i="41"/>
  <c r="BB38" i="41" s="1"/>
  <c r="AY33" i="41"/>
  <c r="AX33" i="41"/>
  <c r="AU33" i="41"/>
  <c r="AP33" i="41"/>
  <c r="AN33" i="41"/>
  <c r="AK33" i="41"/>
  <c r="AG33" i="41"/>
  <c r="AF33" i="41"/>
  <c r="AH33" i="41" s="1"/>
  <c r="AE33" i="41"/>
  <c r="AO33" i="41" s="1"/>
  <c r="AA33" i="41"/>
  <c r="Y33" i="41"/>
  <c r="X33" i="41"/>
  <c r="W33" i="41"/>
  <c r="W41" i="41" s="1"/>
  <c r="V33" i="41"/>
  <c r="S33" i="41"/>
  <c r="P33" i="41"/>
  <c r="P38" i="41" s="1"/>
  <c r="L33" i="41"/>
  <c r="K33" i="41"/>
  <c r="Z33" i="41" s="1"/>
  <c r="J33" i="41"/>
  <c r="G33" i="41"/>
  <c r="D33" i="41"/>
  <c r="M33" i="41" s="1"/>
  <c r="AW30" i="41"/>
  <c r="AV30" i="41"/>
  <c r="AT30" i="41"/>
  <c r="AS30" i="41"/>
  <c r="AR30" i="41"/>
  <c r="AM30" i="41"/>
  <c r="AL30" i="41"/>
  <c r="AJ30" i="41"/>
  <c r="AI30" i="41"/>
  <c r="AE30" i="41"/>
  <c r="AD30" i="41"/>
  <c r="AC30" i="41"/>
  <c r="U30" i="41"/>
  <c r="T30" i="41"/>
  <c r="V30" i="41" s="1"/>
  <c r="R30" i="41"/>
  <c r="Q30" i="41"/>
  <c r="O30" i="41"/>
  <c r="N30" i="41"/>
  <c r="L30" i="41"/>
  <c r="K30" i="41"/>
  <c r="J30" i="41"/>
  <c r="I30" i="41"/>
  <c r="H30" i="41"/>
  <c r="G30" i="41"/>
  <c r="F30" i="41"/>
  <c r="E30" i="41"/>
  <c r="D30" i="41"/>
  <c r="M30" i="41" s="1"/>
  <c r="C30" i="41"/>
  <c r="B30" i="41"/>
  <c r="BB29" i="41"/>
  <c r="BA29" i="41"/>
  <c r="AZ29" i="41" s="1"/>
  <c r="AY29" i="41"/>
  <c r="AX29" i="41"/>
  <c r="AX44" i="41" s="1"/>
  <c r="AU29" i="41"/>
  <c r="AP29" i="41"/>
  <c r="AO29" i="41"/>
  <c r="AQ29" i="41" s="1"/>
  <c r="AN29" i="41"/>
  <c r="BD29" i="41" s="1"/>
  <c r="BC29" i="41" s="1"/>
  <c r="AK29" i="41"/>
  <c r="AG29" i="41"/>
  <c r="AG44" i="41" s="1"/>
  <c r="AF29" i="41"/>
  <c r="AH29" i="41" s="1"/>
  <c r="BG29" i="41" s="1"/>
  <c r="AE29" i="41"/>
  <c r="AA29" i="41"/>
  <c r="AA44" i="41" s="1"/>
  <c r="Z29" i="41"/>
  <c r="BE29" i="41" s="1"/>
  <c r="Y29" i="41"/>
  <c r="X29" i="41"/>
  <c r="X44" i="41" s="1"/>
  <c r="W29" i="41"/>
  <c r="V29" i="41"/>
  <c r="S29" i="41"/>
  <c r="P29" i="41"/>
  <c r="M29" i="41"/>
  <c r="L29" i="41"/>
  <c r="K29" i="41"/>
  <c r="J29" i="41"/>
  <c r="J44" i="41" s="1"/>
  <c r="G29" i="41"/>
  <c r="D29" i="41"/>
  <c r="BB28" i="41"/>
  <c r="AY28" i="41"/>
  <c r="AX28" i="41"/>
  <c r="AU28" i="41"/>
  <c r="AP28" i="41"/>
  <c r="AN28" i="41"/>
  <c r="AK28" i="41"/>
  <c r="AG28" i="41"/>
  <c r="AF28" i="41"/>
  <c r="AH28" i="41" s="1"/>
  <c r="AE28" i="41"/>
  <c r="AO28" i="41" s="1"/>
  <c r="AQ28" i="41" s="1"/>
  <c r="AA28" i="41"/>
  <c r="AA43" i="41" s="1"/>
  <c r="Y28" i="41"/>
  <c r="X28" i="41"/>
  <c r="W28" i="41"/>
  <c r="V28" i="41"/>
  <c r="S28" i="41"/>
  <c r="S30" i="41" s="1"/>
  <c r="P28" i="41"/>
  <c r="L28" i="41"/>
  <c r="K28" i="41"/>
  <c r="Z28" i="41" s="1"/>
  <c r="AB28" i="41" s="1"/>
  <c r="J28" i="41"/>
  <c r="J43" i="41" s="1"/>
  <c r="G28" i="41"/>
  <c r="D28" i="41"/>
  <c r="M28" i="41" s="1"/>
  <c r="BB27" i="41"/>
  <c r="AY27" i="41"/>
  <c r="AY30" i="41" s="1"/>
  <c r="AX27" i="41"/>
  <c r="AX42" i="41" s="1"/>
  <c r="AU27" i="41"/>
  <c r="BA27" i="41" s="1"/>
  <c r="AZ27" i="41" s="1"/>
  <c r="AP27" i="41"/>
  <c r="AO27" i="41"/>
  <c r="AQ27" i="41" s="1"/>
  <c r="AN27" i="41"/>
  <c r="AK27" i="41"/>
  <c r="BD27" i="41" s="1"/>
  <c r="BC27" i="41" s="1"/>
  <c r="AG27" i="41"/>
  <c r="AG42" i="41" s="1"/>
  <c r="AE27" i="41"/>
  <c r="AA27" i="41"/>
  <c r="AA42" i="41" s="1"/>
  <c r="Y27" i="41"/>
  <c r="X27" i="41"/>
  <c r="X42" i="41" s="1"/>
  <c r="W27" i="41"/>
  <c r="V27" i="41"/>
  <c r="S27" i="41"/>
  <c r="P27" i="41"/>
  <c r="L27" i="41"/>
  <c r="K27" i="41"/>
  <c r="J27" i="41"/>
  <c r="G27" i="41"/>
  <c r="D27" i="41"/>
  <c r="BB26" i="41"/>
  <c r="BB30" i="41" s="1"/>
  <c r="AY26" i="41"/>
  <c r="AX26" i="41"/>
  <c r="AX41" i="41" s="1"/>
  <c r="AX46" i="41" s="1"/>
  <c r="AU26" i="41"/>
  <c r="BA26" i="41" s="1"/>
  <c r="AP26" i="41"/>
  <c r="AP30" i="41" s="1"/>
  <c r="AO26" i="41"/>
  <c r="AN26" i="41"/>
  <c r="AN41" i="41" s="1"/>
  <c r="AK26" i="41"/>
  <c r="AK30" i="41" s="1"/>
  <c r="AG26" i="41"/>
  <c r="AG41" i="41" s="1"/>
  <c r="AE26" i="41"/>
  <c r="AA26" i="41"/>
  <c r="AB26" i="41" s="1"/>
  <c r="X26" i="41"/>
  <c r="X30" i="41" s="1"/>
  <c r="W26" i="41"/>
  <c r="Z26" i="41" s="1"/>
  <c r="V26" i="41"/>
  <c r="S26" i="41"/>
  <c r="P26" i="41"/>
  <c r="P30" i="41" s="1"/>
  <c r="M26" i="41"/>
  <c r="L26" i="41"/>
  <c r="K26" i="41"/>
  <c r="J26" i="41"/>
  <c r="J41" i="41" s="1"/>
  <c r="G26" i="41"/>
  <c r="D26" i="41"/>
  <c r="AW23" i="41"/>
  <c r="AV23" i="41"/>
  <c r="AT23" i="41"/>
  <c r="AS23" i="41"/>
  <c r="AR23" i="41"/>
  <c r="AM23" i="41"/>
  <c r="AL23" i="41"/>
  <c r="AJ23" i="41"/>
  <c r="AI23" i="41"/>
  <c r="AD23" i="41"/>
  <c r="AC23" i="41"/>
  <c r="AE23" i="41" s="1"/>
  <c r="U23" i="41"/>
  <c r="T23" i="41"/>
  <c r="V23" i="41" s="1"/>
  <c r="R23" i="41"/>
  <c r="Q23" i="41"/>
  <c r="O23" i="41"/>
  <c r="N23" i="41"/>
  <c r="I23" i="41"/>
  <c r="L23" i="41" s="1"/>
  <c r="H23" i="41"/>
  <c r="F23" i="41"/>
  <c r="E23" i="41"/>
  <c r="G23" i="41" s="1"/>
  <c r="C23" i="41"/>
  <c r="B23" i="41"/>
  <c r="BB22" i="41"/>
  <c r="AY22" i="41"/>
  <c r="AX22" i="41"/>
  <c r="AX55" i="41" s="1"/>
  <c r="AX69" i="41" s="1"/>
  <c r="AU22" i="41"/>
  <c r="AU55" i="41" s="1"/>
  <c r="AU69" i="41" s="1"/>
  <c r="AP22" i="41"/>
  <c r="AO22" i="41"/>
  <c r="AN22" i="41"/>
  <c r="AN55" i="41" s="1"/>
  <c r="AN69" i="41" s="1"/>
  <c r="AK22" i="41"/>
  <c r="AG22" i="41"/>
  <c r="AG55" i="41" s="1"/>
  <c r="AG69" i="41" s="1"/>
  <c r="AE22" i="41"/>
  <c r="AE55" i="41" s="1"/>
  <c r="AE69" i="41" s="1"/>
  <c r="AA22" i="41"/>
  <c r="AA55" i="41" s="1"/>
  <c r="AA69" i="41" s="1"/>
  <c r="X22" i="41"/>
  <c r="X55" i="41" s="1"/>
  <c r="X69" i="41" s="1"/>
  <c r="W22" i="41"/>
  <c r="W55" i="41" s="1"/>
  <c r="W69" i="41" s="1"/>
  <c r="V22" i="41"/>
  <c r="V55" i="41" s="1"/>
  <c r="V69" i="41" s="1"/>
  <c r="S22" i="41"/>
  <c r="S55" i="41" s="1"/>
  <c r="S69" i="41" s="1"/>
  <c r="P22" i="41"/>
  <c r="P55" i="41" s="1"/>
  <c r="P69" i="41" s="1"/>
  <c r="L22" i="41"/>
  <c r="L55" i="41" s="1"/>
  <c r="L69" i="41" s="1"/>
  <c r="K22" i="41"/>
  <c r="K55" i="41" s="1"/>
  <c r="K69" i="41" s="1"/>
  <c r="J22" i="41"/>
  <c r="J55" i="41" s="1"/>
  <c r="J69" i="41" s="1"/>
  <c r="G22" i="41"/>
  <c r="G55" i="41" s="1"/>
  <c r="G69" i="41" s="1"/>
  <c r="BB21" i="41"/>
  <c r="BA21" i="41"/>
  <c r="BA53" i="41" s="1"/>
  <c r="AZ21" i="41"/>
  <c r="AY21" i="41"/>
  <c r="AX21" i="41"/>
  <c r="AX53" i="41" s="1"/>
  <c r="AX67" i="41" s="1"/>
  <c r="AU21" i="41"/>
  <c r="AU53" i="41" s="1"/>
  <c r="AU67" i="41" s="1"/>
  <c r="AP21" i="41"/>
  <c r="AN21" i="41"/>
  <c r="AN53" i="41" s="1"/>
  <c r="AN67" i="41" s="1"/>
  <c r="AK21" i="41"/>
  <c r="AG21" i="41"/>
  <c r="AG53" i="41" s="1"/>
  <c r="AG67" i="41" s="1"/>
  <c r="AE21" i="41"/>
  <c r="AO21" i="41" s="1"/>
  <c r="AA21" i="41"/>
  <c r="AA53" i="41" s="1"/>
  <c r="AA67" i="41" s="1"/>
  <c r="Y21" i="41"/>
  <c r="X21" i="41"/>
  <c r="X53" i="41" s="1"/>
  <c r="X67" i="41" s="1"/>
  <c r="W21" i="41"/>
  <c r="W53" i="41" s="1"/>
  <c r="W67" i="41" s="1"/>
  <c r="V21" i="41"/>
  <c r="S21" i="41"/>
  <c r="P21" i="41"/>
  <c r="L21" i="41"/>
  <c r="K21" i="41"/>
  <c r="AF21" i="41" s="1"/>
  <c r="J21" i="41"/>
  <c r="J53" i="41" s="1"/>
  <c r="J67" i="41" s="1"/>
  <c r="G21" i="41"/>
  <c r="G53" i="41" s="1"/>
  <c r="G67" i="41" s="1"/>
  <c r="D21" i="41"/>
  <c r="D53" i="41" s="1"/>
  <c r="BD20" i="41"/>
  <c r="BC20" i="41" s="1"/>
  <c r="BB20" i="41"/>
  <c r="AY20" i="41"/>
  <c r="AX20" i="41"/>
  <c r="BA20" i="41" s="1"/>
  <c r="AU20" i="41"/>
  <c r="AP20" i="41"/>
  <c r="AP23" i="41" s="1"/>
  <c r="AN20" i="41"/>
  <c r="AK20" i="41"/>
  <c r="AG20" i="41"/>
  <c r="AE20" i="41"/>
  <c r="AO20" i="41" s="1"/>
  <c r="AQ20" i="41" s="1"/>
  <c r="AA20" i="41"/>
  <c r="X20" i="41"/>
  <c r="W20" i="41"/>
  <c r="V20" i="41"/>
  <c r="S20" i="41"/>
  <c r="P20" i="41"/>
  <c r="L20" i="41"/>
  <c r="K20" i="41"/>
  <c r="Z20" i="41" s="1"/>
  <c r="BE20" i="41" s="1"/>
  <c r="J20" i="41"/>
  <c r="G20" i="41"/>
  <c r="M20" i="41" s="1"/>
  <c r="D20" i="41"/>
  <c r="BB19" i="41"/>
  <c r="AY19" i="41"/>
  <c r="AX19" i="41"/>
  <c r="BA19" i="41" s="1"/>
  <c r="AZ19" i="41" s="1"/>
  <c r="AU19" i="41"/>
  <c r="AP19" i="41"/>
  <c r="AN19" i="41"/>
  <c r="AK19" i="41"/>
  <c r="AG19" i="41"/>
  <c r="AG23" i="41" s="1"/>
  <c r="AE19" i="41"/>
  <c r="AO19" i="41" s="1"/>
  <c r="AQ19" i="41" s="1"/>
  <c r="AA19" i="41"/>
  <c r="X19" i="41"/>
  <c r="W19" i="41"/>
  <c r="V19" i="41"/>
  <c r="S19" i="41"/>
  <c r="P19" i="41"/>
  <c r="L19" i="41"/>
  <c r="K19" i="41"/>
  <c r="J19" i="41"/>
  <c r="G19" i="41"/>
  <c r="M19" i="41" s="1"/>
  <c r="D19" i="41"/>
  <c r="BE18" i="41"/>
  <c r="BB18" i="41"/>
  <c r="AY18" i="41"/>
  <c r="AX18" i="41"/>
  <c r="AU18" i="41"/>
  <c r="BA18" i="41" s="1"/>
  <c r="AZ18" i="41" s="1"/>
  <c r="AP18" i="41"/>
  <c r="AO18" i="41"/>
  <c r="AQ18" i="41" s="1"/>
  <c r="AN18" i="41"/>
  <c r="AK18" i="41"/>
  <c r="AG18" i="41"/>
  <c r="AF18" i="41"/>
  <c r="AH18" i="41" s="1"/>
  <c r="AE18" i="41"/>
  <c r="AA18" i="41"/>
  <c r="Z18" i="41"/>
  <c r="AB18" i="41" s="1"/>
  <c r="Y18" i="41"/>
  <c r="X18" i="41"/>
  <c r="W18" i="41"/>
  <c r="V18" i="41"/>
  <c r="S18" i="41"/>
  <c r="P18" i="41"/>
  <c r="M18" i="41"/>
  <c r="L18" i="41"/>
  <c r="K18" i="41"/>
  <c r="J18" i="41"/>
  <c r="G18" i="41"/>
  <c r="D18" i="41"/>
  <c r="BB17" i="41"/>
  <c r="AY17" i="41"/>
  <c r="AX17" i="41"/>
  <c r="AU17" i="41"/>
  <c r="AQ17" i="41"/>
  <c r="AP17" i="41"/>
  <c r="AN17" i="41"/>
  <c r="AK17" i="41"/>
  <c r="AG17" i="41"/>
  <c r="AF17" i="41"/>
  <c r="AH17" i="41" s="1"/>
  <c r="BG17" i="41" s="1"/>
  <c r="AE17" i="41"/>
  <c r="AO17" i="41" s="1"/>
  <c r="AA17" i="41"/>
  <c r="X17" i="41"/>
  <c r="X23" i="41" s="1"/>
  <c r="W17" i="41"/>
  <c r="W23" i="41" s="1"/>
  <c r="Y23" i="41" s="1"/>
  <c r="V17" i="41"/>
  <c r="S17" i="41"/>
  <c r="S23" i="41" s="1"/>
  <c r="P17" i="41"/>
  <c r="P23" i="41" s="1"/>
  <c r="L17" i="41"/>
  <c r="K17" i="41"/>
  <c r="Z17" i="41" s="1"/>
  <c r="AB17" i="41" s="1"/>
  <c r="J17" i="41"/>
  <c r="J23" i="41" s="1"/>
  <c r="G17" i="41"/>
  <c r="D17" i="41"/>
  <c r="M17" i="41" s="1"/>
  <c r="BB14" i="41"/>
  <c r="AW14" i="41"/>
  <c r="AV14" i="41"/>
  <c r="AT14" i="41"/>
  <c r="AS14" i="41"/>
  <c r="AR14" i="41"/>
  <c r="AM14" i="41"/>
  <c r="AL14" i="41"/>
  <c r="AJ14" i="41"/>
  <c r="AI14" i="41"/>
  <c r="AD14" i="41"/>
  <c r="AE14" i="41" s="1"/>
  <c r="AC14" i="41"/>
  <c r="V14" i="41"/>
  <c r="U14" i="41"/>
  <c r="T14" i="41"/>
  <c r="S14" i="41"/>
  <c r="R14" i="41"/>
  <c r="Q14" i="41"/>
  <c r="O14" i="41"/>
  <c r="N14" i="41"/>
  <c r="L14" i="41"/>
  <c r="J14" i="41"/>
  <c r="I14" i="41"/>
  <c r="H14" i="41"/>
  <c r="F14" i="41"/>
  <c r="E14" i="41"/>
  <c r="D14" i="41"/>
  <c r="C14" i="41"/>
  <c r="B14" i="41"/>
  <c r="K14" i="41" s="1"/>
  <c r="AF14" i="41" s="1"/>
  <c r="BB13" i="41"/>
  <c r="AY13" i="41"/>
  <c r="AX13" i="41"/>
  <c r="AX52" i="41" s="1"/>
  <c r="AX66" i="41" s="1"/>
  <c r="AU13" i="41"/>
  <c r="AP13" i="41"/>
  <c r="AN13" i="41"/>
  <c r="AN52" i="41" s="1"/>
  <c r="AN66" i="41" s="1"/>
  <c r="AK13" i="41"/>
  <c r="AG13" i="41"/>
  <c r="AE13" i="41"/>
  <c r="AO13" i="41" s="1"/>
  <c r="AA13" i="41"/>
  <c r="AA52" i="41" s="1"/>
  <c r="AA66" i="41" s="1"/>
  <c r="Y13" i="41"/>
  <c r="X13" i="41"/>
  <c r="W13" i="41"/>
  <c r="V13" i="41"/>
  <c r="S13" i="41"/>
  <c r="P13" i="41"/>
  <c r="M13" i="41"/>
  <c r="L13" i="41"/>
  <c r="K13" i="41"/>
  <c r="Z13" i="41" s="1"/>
  <c r="J13" i="41"/>
  <c r="J52" i="41" s="1"/>
  <c r="J66" i="41" s="1"/>
  <c r="G13" i="41"/>
  <c r="D13" i="41"/>
  <c r="BD12" i="41"/>
  <c r="BB12" i="41"/>
  <c r="AY12" i="41"/>
  <c r="AX12" i="41"/>
  <c r="AU12" i="41"/>
  <c r="AP12" i="41"/>
  <c r="AQ12" i="41" s="1"/>
  <c r="AN12" i="41"/>
  <c r="AK12" i="41"/>
  <c r="AG12" i="41"/>
  <c r="AE12" i="41"/>
  <c r="AO12" i="41" s="1"/>
  <c r="AA12" i="41"/>
  <c r="X12" i="41"/>
  <c r="W12" i="41"/>
  <c r="V12" i="41"/>
  <c r="S12" i="41"/>
  <c r="P12" i="41"/>
  <c r="L12" i="41"/>
  <c r="K12" i="41"/>
  <c r="Z12" i="41" s="1"/>
  <c r="BE12" i="41" s="1"/>
  <c r="J12" i="41"/>
  <c r="G12" i="41"/>
  <c r="D12" i="41"/>
  <c r="BB11" i="41"/>
  <c r="AY11" i="41"/>
  <c r="AY14" i="41" s="1"/>
  <c r="AX11" i="41"/>
  <c r="AX50" i="41" s="1"/>
  <c r="AX64" i="41" s="1"/>
  <c r="AU11" i="41"/>
  <c r="AP11" i="41"/>
  <c r="AO11" i="41"/>
  <c r="AN11" i="41"/>
  <c r="AK11" i="41"/>
  <c r="AG11" i="41"/>
  <c r="AG50" i="41" s="1"/>
  <c r="AG64" i="41" s="1"/>
  <c r="AE11" i="41"/>
  <c r="AA11" i="41"/>
  <c r="X11" i="41"/>
  <c r="X50" i="41" s="1"/>
  <c r="X64" i="41" s="1"/>
  <c r="W11" i="41"/>
  <c r="V11" i="41"/>
  <c r="S11" i="41"/>
  <c r="P11" i="41"/>
  <c r="L11" i="41"/>
  <c r="K11" i="41"/>
  <c r="J11" i="41"/>
  <c r="G11" i="41"/>
  <c r="D11" i="41"/>
  <c r="BB10" i="41"/>
  <c r="AY10" i="41"/>
  <c r="AX10" i="41"/>
  <c r="AU10" i="41"/>
  <c r="AP10" i="41"/>
  <c r="AO10" i="41"/>
  <c r="AN10" i="41"/>
  <c r="AK10" i="41"/>
  <c r="AG10" i="41"/>
  <c r="AE10" i="41"/>
  <c r="AB10" i="41"/>
  <c r="AA10" i="41"/>
  <c r="AA14" i="41" s="1"/>
  <c r="Z10" i="41"/>
  <c r="BE10" i="41" s="1"/>
  <c r="X10" i="41"/>
  <c r="W10" i="41"/>
  <c r="W14" i="41" s="1"/>
  <c r="V10" i="41"/>
  <c r="S10" i="41"/>
  <c r="P10" i="41"/>
  <c r="P14" i="41" s="1"/>
  <c r="M10" i="41"/>
  <c r="L10" i="41"/>
  <c r="K10" i="41"/>
  <c r="J10" i="41"/>
  <c r="G10" i="41"/>
  <c r="G49" i="41" s="1"/>
  <c r="D10" i="41"/>
  <c r="D49" i="41" s="1"/>
  <c r="AG11" i="43"/>
  <c r="AG12" i="43"/>
  <c r="AG10" i="43"/>
  <c r="AN43" i="41" l="1"/>
  <c r="AN46" i="41" s="1"/>
  <c r="AQ22" i="41"/>
  <c r="AQ23" i="41" s="1"/>
  <c r="BB55" i="41"/>
  <c r="BB69" i="41" s="1"/>
  <c r="AO55" i="41"/>
  <c r="AK23" i="41"/>
  <c r="AO23" i="41"/>
  <c r="AB13" i="41"/>
  <c r="BE13" i="41"/>
  <c r="AQ13" i="41"/>
  <c r="Y14" i="41"/>
  <c r="BD28" i="41"/>
  <c r="BC28" i="41" s="1"/>
  <c r="BA28" i="41"/>
  <c r="AZ28" i="41" s="1"/>
  <c r="AU30" i="41"/>
  <c r="BD11" i="41"/>
  <c r="AY23" i="41"/>
  <c r="AO53" i="41"/>
  <c r="AQ21" i="41"/>
  <c r="AB33" i="41"/>
  <c r="AO45" i="41"/>
  <c r="AQ37" i="41"/>
  <c r="S63" i="41"/>
  <c r="X43" i="41"/>
  <c r="AB12" i="41"/>
  <c r="AN23" i="41"/>
  <c r="BD18" i="41"/>
  <c r="BC18" i="41" s="1"/>
  <c r="AF10" i="41"/>
  <c r="BA12" i="41"/>
  <c r="AF13" i="41"/>
  <c r="BD19" i="41"/>
  <c r="BC19" i="41" s="1"/>
  <c r="BA67" i="41"/>
  <c r="AK55" i="41"/>
  <c r="AK69" i="41" s="1"/>
  <c r="BD22" i="41"/>
  <c r="AX23" i="41"/>
  <c r="AO41" i="41"/>
  <c r="AO38" i="41"/>
  <c r="AQ33" i="41"/>
  <c r="AV56" i="41"/>
  <c r="AV63" i="41"/>
  <c r="AV70" i="41" s="1"/>
  <c r="BB23" i="41"/>
  <c r="AF19" i="41"/>
  <c r="AH19" i="41" s="1"/>
  <c r="BG19" i="41" s="1"/>
  <c r="Z19" i="41"/>
  <c r="Y19" i="41"/>
  <c r="Y20" i="41"/>
  <c r="AK53" i="41"/>
  <c r="AK67" i="41" s="1"/>
  <c r="BD21" i="41"/>
  <c r="BG28" i="41"/>
  <c r="BG33" i="41"/>
  <c r="BD45" i="41"/>
  <c r="BC37" i="41"/>
  <c r="AK43" i="41"/>
  <c r="AI51" i="41"/>
  <c r="BB43" i="41"/>
  <c r="AO42" i="41"/>
  <c r="AQ42" i="41" s="1"/>
  <c r="AQ34" i="41"/>
  <c r="AX49" i="41"/>
  <c r="AX14" i="41"/>
  <c r="AO50" i="41"/>
  <c r="AQ11" i="41"/>
  <c r="G63" i="41"/>
  <c r="AK14" i="41"/>
  <c r="AA50" i="41"/>
  <c r="AA64" i="41" s="1"/>
  <c r="BD17" i="41"/>
  <c r="D23" i="41"/>
  <c r="M23" i="41" s="1"/>
  <c r="K23" i="41"/>
  <c r="AF23" i="41" s="1"/>
  <c r="AH23" i="41" s="1"/>
  <c r="BE28" i="41"/>
  <c r="BF29" i="41"/>
  <c r="BE33" i="41"/>
  <c r="BG42" i="41"/>
  <c r="BF34" i="41"/>
  <c r="BG44" i="41"/>
  <c r="BF36" i="41"/>
  <c r="BA42" i="41"/>
  <c r="BD43" i="41"/>
  <c r="BC43" i="41" s="1"/>
  <c r="AZ26" i="41"/>
  <c r="AZ30" i="41" s="1"/>
  <c r="BA30" i="41"/>
  <c r="BD33" i="41"/>
  <c r="AU41" i="41"/>
  <c r="AU38" i="41"/>
  <c r="BA33" i="41"/>
  <c r="AG49" i="41"/>
  <c r="AG14" i="41"/>
  <c r="AH14" i="41" s="1"/>
  <c r="M14" i="41"/>
  <c r="AU14" i="41"/>
  <c r="W49" i="41"/>
  <c r="Y10" i="41"/>
  <c r="X14" i="41"/>
  <c r="AN49" i="41"/>
  <c r="AN14" i="41"/>
  <c r="M11" i="41"/>
  <c r="BA11" i="41"/>
  <c r="M12" i="41"/>
  <c r="D51" i="41"/>
  <c r="W51" i="41"/>
  <c r="BA13" i="41"/>
  <c r="Y17" i="41"/>
  <c r="BE17" i="41"/>
  <c r="Y22" i="41"/>
  <c r="Y55" i="41" s="1"/>
  <c r="Y69" i="41" s="1"/>
  <c r="S43" i="41"/>
  <c r="Y44" i="41"/>
  <c r="AP50" i="41"/>
  <c r="AP64" i="41" s="1"/>
  <c r="AD64" i="41"/>
  <c r="AA41" i="41"/>
  <c r="AA46" i="41" s="1"/>
  <c r="AA30" i="41"/>
  <c r="AF11" i="41"/>
  <c r="Z11" i="41"/>
  <c r="X51" i="41"/>
  <c r="AK51" i="41"/>
  <c r="AK65" i="41" s="1"/>
  <c r="G14" i="41"/>
  <c r="AA23" i="41"/>
  <c r="BG18" i="41"/>
  <c r="BF18" i="41" s="1"/>
  <c r="AB20" i="41"/>
  <c r="Z30" i="41"/>
  <c r="BE26" i="41"/>
  <c r="AO30" i="41"/>
  <c r="AQ26" i="41"/>
  <c r="AQ30" i="41" s="1"/>
  <c r="W46" i="41"/>
  <c r="Y41" i="41"/>
  <c r="Y45" i="41"/>
  <c r="W54" i="41"/>
  <c r="V50" i="41"/>
  <c r="V64" i="41" s="1"/>
  <c r="AF27" i="41"/>
  <c r="AH27" i="41" s="1"/>
  <c r="BG27" i="41" s="1"/>
  <c r="Z27" i="41"/>
  <c r="D63" i="41"/>
  <c r="M49" i="41"/>
  <c r="BA10" i="41"/>
  <c r="Y11" i="41"/>
  <c r="AF12" i="41"/>
  <c r="AO49" i="41"/>
  <c r="AO14" i="41"/>
  <c r="AQ10" i="41"/>
  <c r="AA49" i="41"/>
  <c r="AA56" i="41" s="1"/>
  <c r="AP14" i="41"/>
  <c r="J51" i="41"/>
  <c r="J65" i="41" s="1"/>
  <c r="Y12" i="41"/>
  <c r="BC12" i="41"/>
  <c r="BD13" i="41"/>
  <c r="AU23" i="41"/>
  <c r="BA17" i="41"/>
  <c r="AZ20" i="41"/>
  <c r="AF53" i="41"/>
  <c r="AH21" i="41"/>
  <c r="BG21" i="41" s="1"/>
  <c r="Z21" i="41"/>
  <c r="J42" i="41"/>
  <c r="J46" i="41" s="1"/>
  <c r="M27" i="41"/>
  <c r="M37" i="41"/>
  <c r="K52" i="41"/>
  <c r="B66" i="41"/>
  <c r="AO69" i="41"/>
  <c r="BD10" i="41"/>
  <c r="AN50" i="41"/>
  <c r="AN64" i="41" s="1"/>
  <c r="AX51" i="41"/>
  <c r="AX65" i="41" s="1"/>
  <c r="AF20" i="41"/>
  <c r="AH20" i="41" s="1"/>
  <c r="BG20" i="41" s="1"/>
  <c r="BF20" i="41" s="1"/>
  <c r="M21" i="41"/>
  <c r="Z22" i="41"/>
  <c r="BA22" i="41"/>
  <c r="BD26" i="41"/>
  <c r="AG43" i="41"/>
  <c r="AG46" i="41" s="1"/>
  <c r="AB29" i="41"/>
  <c r="AB34" i="41"/>
  <c r="Y35" i="41"/>
  <c r="BD36" i="41"/>
  <c r="Z37" i="41"/>
  <c r="Y37" i="41"/>
  <c r="E63" i="41"/>
  <c r="N46" i="41"/>
  <c r="N49" i="41"/>
  <c r="AR49" i="41"/>
  <c r="AR46" i="41"/>
  <c r="AY41" i="41"/>
  <c r="BA41" i="41"/>
  <c r="G42" i="41"/>
  <c r="E50" i="41"/>
  <c r="E64" i="41" s="1"/>
  <c r="V42" i="41"/>
  <c r="F51" i="41"/>
  <c r="F65" i="41" s="1"/>
  <c r="G43" i="41"/>
  <c r="G51" i="41" s="1"/>
  <c r="G65" i="41" s="1"/>
  <c r="P43" i="41"/>
  <c r="P46" i="41" s="1"/>
  <c r="T66" i="41"/>
  <c r="V52" i="41"/>
  <c r="V66" i="41" s="1"/>
  <c r="AD52" i="41"/>
  <c r="AE44" i="41"/>
  <c r="R68" i="41"/>
  <c r="S54" i="41"/>
  <c r="S68" i="41" s="1"/>
  <c r="AI68" i="41"/>
  <c r="AU45" i="41"/>
  <c r="AU54" i="41" s="1"/>
  <c r="AU68" i="41" s="1"/>
  <c r="AS46" i="41"/>
  <c r="AF26" i="41"/>
  <c r="AH26" i="41" s="1"/>
  <c r="BG26" i="41" s="1"/>
  <c r="AY38" i="41"/>
  <c r="BD34" i="41"/>
  <c r="Z35" i="41"/>
  <c r="Z38" i="41" s="1"/>
  <c r="AB38" i="41" s="1"/>
  <c r="AO43" i="41"/>
  <c r="AO51" i="41" s="1"/>
  <c r="F46" i="41"/>
  <c r="G46" i="41" s="1"/>
  <c r="F49" i="41"/>
  <c r="O46" i="41"/>
  <c r="O49" i="41"/>
  <c r="X41" i="41"/>
  <c r="AI46" i="41"/>
  <c r="AS63" i="41"/>
  <c r="AS70" i="41" s="1"/>
  <c r="AS56" i="41"/>
  <c r="BB41" i="41"/>
  <c r="AY42" i="41"/>
  <c r="AR50" i="41"/>
  <c r="BB42" i="41"/>
  <c r="Q65" i="41"/>
  <c r="S51" i="41"/>
  <c r="S65" i="41" s="1"/>
  <c r="AO44" i="41"/>
  <c r="AQ44" i="41" s="1"/>
  <c r="BB44" i="41"/>
  <c r="T54" i="41"/>
  <c r="V45" i="41"/>
  <c r="AJ54" i="41"/>
  <c r="AJ68" i="41" s="1"/>
  <c r="AK45" i="41"/>
  <c r="AK54" i="41" s="1"/>
  <c r="AK68" i="41" s="1"/>
  <c r="AP45" i="41"/>
  <c r="R46" i="41"/>
  <c r="X49" i="41"/>
  <c r="X56" i="41" s="1"/>
  <c r="AR66" i="41"/>
  <c r="AY52" i="41"/>
  <c r="AY66" i="41" s="1"/>
  <c r="W30" i="41"/>
  <c r="Y30" i="41" s="1"/>
  <c r="AK38" i="41"/>
  <c r="AJ49" i="41"/>
  <c r="AJ46" i="41"/>
  <c r="AT46" i="41"/>
  <c r="AT49" i="41"/>
  <c r="K44" i="41"/>
  <c r="U46" i="41"/>
  <c r="Y53" i="41"/>
  <c r="Y67" i="41" s="1"/>
  <c r="J49" i="41"/>
  <c r="G52" i="41"/>
  <c r="G66" i="41" s="1"/>
  <c r="W52" i="41"/>
  <c r="AG52" i="41"/>
  <c r="AG66" i="41" s="1"/>
  <c r="D67" i="41"/>
  <c r="M53" i="41"/>
  <c r="M67" i="41" s="1"/>
  <c r="AN30" i="41"/>
  <c r="W42" i="41"/>
  <c r="Y42" i="41" s="1"/>
  <c r="AQ35" i="41"/>
  <c r="AB36" i="41"/>
  <c r="AF37" i="41"/>
  <c r="AH37" i="41" s="1"/>
  <c r="BG37" i="41" s="1"/>
  <c r="H46" i="41"/>
  <c r="Q56" i="41"/>
  <c r="Q63" i="41"/>
  <c r="Q70" i="41" s="1"/>
  <c r="AK41" i="41"/>
  <c r="AK42" i="41"/>
  <c r="AK50" i="41" s="1"/>
  <c r="AK64" i="41" s="1"/>
  <c r="L52" i="41"/>
  <c r="L66" i="41" s="1"/>
  <c r="C66" i="41"/>
  <c r="N66" i="41"/>
  <c r="P52" i="41"/>
  <c r="P66" i="41" s="1"/>
  <c r="AY44" i="41"/>
  <c r="BA44" i="41"/>
  <c r="AZ44" i="41" s="1"/>
  <c r="B54" i="41"/>
  <c r="K45" i="41"/>
  <c r="L51" i="41"/>
  <c r="AR51" i="41"/>
  <c r="AS67" i="41"/>
  <c r="AY53" i="41"/>
  <c r="AY67" i="41" s="1"/>
  <c r="AK49" i="41"/>
  <c r="D50" i="41"/>
  <c r="AU50" i="41"/>
  <c r="AU64" i="41" s="1"/>
  <c r="AA51" i="41"/>
  <c r="X52" i="41"/>
  <c r="X66" i="41" s="1"/>
  <c r="X70" i="41" s="1"/>
  <c r="AF22" i="41"/>
  <c r="Y26" i="41"/>
  <c r="AG30" i="41"/>
  <c r="AA38" i="41"/>
  <c r="AU43" i="41"/>
  <c r="AU51" i="41" s="1"/>
  <c r="AU65" i="41" s="1"/>
  <c r="BA35" i="41"/>
  <c r="AZ35" i="41" s="1"/>
  <c r="S44" i="41"/>
  <c r="AU44" i="41"/>
  <c r="AU52" i="41" s="1"/>
  <c r="AU66" i="41" s="1"/>
  <c r="K38" i="41"/>
  <c r="I56" i="41"/>
  <c r="I63" i="41"/>
  <c r="I70" i="41" s="1"/>
  <c r="R63" i="41"/>
  <c r="R70" i="41" s="1"/>
  <c r="R56" i="41"/>
  <c r="AC63" i="41"/>
  <c r="AE49" i="41"/>
  <c r="AL46" i="41"/>
  <c r="AL49" i="41"/>
  <c r="AV46" i="41"/>
  <c r="B65" i="41"/>
  <c r="K51" i="41"/>
  <c r="K43" i="41"/>
  <c r="AD51" i="41"/>
  <c r="AE51" i="41" s="1"/>
  <c r="AE65" i="41" s="1"/>
  <c r="AE43" i="41"/>
  <c r="AP43" i="41"/>
  <c r="AP46" i="41" s="1"/>
  <c r="D44" i="41"/>
  <c r="M44" i="41" s="1"/>
  <c r="BB52" i="41"/>
  <c r="BB66" i="41" s="1"/>
  <c r="AI66" i="41"/>
  <c r="C68" i="41"/>
  <c r="L54" i="41"/>
  <c r="L68" i="41" s="1"/>
  <c r="AC46" i="41"/>
  <c r="C63" i="41"/>
  <c r="C56" i="41"/>
  <c r="L49" i="41"/>
  <c r="L56" i="41" s="1"/>
  <c r="AI63" i="41"/>
  <c r="AI56" i="41"/>
  <c r="BB49" i="41"/>
  <c r="AX30" i="41"/>
  <c r="AF35" i="41"/>
  <c r="AH35" i="41" s="1"/>
  <c r="BG35" i="41" s="1"/>
  <c r="AN38" i="41"/>
  <c r="B49" i="41"/>
  <c r="K41" i="41"/>
  <c r="T49" i="41"/>
  <c r="T46" i="41"/>
  <c r="AD46" i="41"/>
  <c r="AD49" i="41"/>
  <c r="AM46" i="41"/>
  <c r="AM49" i="41"/>
  <c r="AW56" i="41"/>
  <c r="AW63" i="41"/>
  <c r="AW70" i="41" s="1"/>
  <c r="B64" i="41"/>
  <c r="K50" i="41"/>
  <c r="K42" i="41"/>
  <c r="AE42" i="41"/>
  <c r="AC50" i="41"/>
  <c r="L43" i="41"/>
  <c r="AJ52" i="41"/>
  <c r="AJ66" i="41" s="1"/>
  <c r="AK44" i="41"/>
  <c r="AK52" i="41" s="1"/>
  <c r="AK66" i="41" s="1"/>
  <c r="D54" i="41"/>
  <c r="M45" i="41"/>
  <c r="AR54" i="41"/>
  <c r="AY45" i="41"/>
  <c r="B46" i="41"/>
  <c r="H56" i="41"/>
  <c r="H63" i="41"/>
  <c r="H70" i="41" s="1"/>
  <c r="N64" i="41"/>
  <c r="P50" i="41"/>
  <c r="P64" i="41" s="1"/>
  <c r="T65" i="41"/>
  <c r="V51" i="41"/>
  <c r="V65" i="41" s="1"/>
  <c r="S38" i="41"/>
  <c r="S41" i="41"/>
  <c r="S46" i="41" s="1"/>
  <c r="Y43" i="41"/>
  <c r="M38" i="41"/>
  <c r="W38" i="41"/>
  <c r="Y38" i="41" s="1"/>
  <c r="U63" i="41"/>
  <c r="U70" i="41" s="1"/>
  <c r="U56" i="41"/>
  <c r="C64" i="41"/>
  <c r="L50" i="41"/>
  <c r="L64" i="41" s="1"/>
  <c r="L42" i="41"/>
  <c r="M43" i="41"/>
  <c r="N65" i="41"/>
  <c r="P51" i="41"/>
  <c r="P65" i="41" s="1"/>
  <c r="BA43" i="41"/>
  <c r="AZ43" i="41" s="1"/>
  <c r="F52" i="41"/>
  <c r="F66" i="41" s="1"/>
  <c r="G44" i="41"/>
  <c r="Q66" i="41"/>
  <c r="S52" i="41"/>
  <c r="S66" i="41" s="1"/>
  <c r="P45" i="41"/>
  <c r="O54" i="41"/>
  <c r="O68" i="41" s="1"/>
  <c r="AD68" i="41"/>
  <c r="AP54" i="41"/>
  <c r="AP68" i="41" s="1"/>
  <c r="Q64" i="41"/>
  <c r="S50" i="41"/>
  <c r="S64" i="41" s="1"/>
  <c r="AC66" i="41"/>
  <c r="AE52" i="41"/>
  <c r="AE66" i="41" s="1"/>
  <c r="I46" i="41"/>
  <c r="L46" i="41" s="1"/>
  <c r="Q46" i="41"/>
  <c r="AW46" i="41"/>
  <c r="V53" i="41"/>
  <c r="V67" i="41" s="1"/>
  <c r="BB45" i="41"/>
  <c r="B67" i="41"/>
  <c r="K53" i="41"/>
  <c r="AE54" i="41"/>
  <c r="AE68" i="41" s="1"/>
  <c r="Z60" i="41"/>
  <c r="AA63" i="41"/>
  <c r="AA70" i="41" s="1"/>
  <c r="AP55" i="41"/>
  <c r="AP69" i="41" s="1"/>
  <c r="AD69" i="41"/>
  <c r="AR69" i="41"/>
  <c r="AY55" i="41"/>
  <c r="AY69" i="41" s="1"/>
  <c r="L70" i="41"/>
  <c r="S53" i="41"/>
  <c r="S67" i="41" s="1"/>
  <c r="AE53" i="41"/>
  <c r="AE67" i="41" s="1"/>
  <c r="AC67" i="41"/>
  <c r="L53" i="41"/>
  <c r="L67" i="41" s="1"/>
  <c r="BB53" i="41"/>
  <c r="BB67" i="41" s="1"/>
  <c r="AN51" i="41" l="1"/>
  <c r="AN65" i="41" s="1"/>
  <c r="AQ55" i="41"/>
  <c r="AQ69" i="41" s="1"/>
  <c r="BD51" i="41"/>
  <c r="BD65" i="41" s="1"/>
  <c r="AO65" i="41"/>
  <c r="Z42" i="41"/>
  <c r="AF42" i="41"/>
  <c r="AH42" i="41" s="1"/>
  <c r="AF55" i="41"/>
  <c r="AF69" i="41" s="1"/>
  <c r="AH22" i="41"/>
  <c r="D46" i="41"/>
  <c r="M46" i="41" s="1"/>
  <c r="K46" i="41"/>
  <c r="AF46" i="41" s="1"/>
  <c r="AH46" i="41" s="1"/>
  <c r="C70" i="41"/>
  <c r="BD42" i="41"/>
  <c r="BC42" i="41" s="1"/>
  <c r="BC34" i="41"/>
  <c r="AR63" i="41"/>
  <c r="AR56" i="41"/>
  <c r="AY49" i="41"/>
  <c r="K66" i="41"/>
  <c r="Z52" i="41"/>
  <c r="AC64" i="41"/>
  <c r="AE50" i="41"/>
  <c r="AE64" i="41" s="1"/>
  <c r="BG43" i="41"/>
  <c r="AE46" i="41"/>
  <c r="AD65" i="41"/>
  <c r="AP51" i="41"/>
  <c r="AP65" i="41" s="1"/>
  <c r="AP70" i="41" s="1"/>
  <c r="AC56" i="41"/>
  <c r="AF45" i="41"/>
  <c r="Z45" i="41"/>
  <c r="J63" i="41"/>
  <c r="J70" i="41" s="1"/>
  <c r="X46" i="41"/>
  <c r="N63" i="41"/>
  <c r="N70" i="41" s="1"/>
  <c r="N56" i="41"/>
  <c r="P49" i="41"/>
  <c r="BE27" i="41"/>
  <c r="AB27" i="41"/>
  <c r="BA52" i="41"/>
  <c r="AZ13" i="41"/>
  <c r="BA38" i="41"/>
  <c r="AZ33" i="41"/>
  <c r="AZ38" i="41" s="1"/>
  <c r="BB63" i="41"/>
  <c r="AR65" i="41"/>
  <c r="AY51" i="41"/>
  <c r="AY65" i="41" s="1"/>
  <c r="BD44" i="41"/>
  <c r="BC44" i="41" s="1"/>
  <c r="BC36" i="41"/>
  <c r="AE63" i="41"/>
  <c r="AE56" i="41"/>
  <c r="AJ63" i="41"/>
  <c r="AJ70" i="41" s="1"/>
  <c r="AJ56" i="41"/>
  <c r="BA23" i="41"/>
  <c r="AZ17" i="41"/>
  <c r="BA45" i="41"/>
  <c r="BA46" i="41" s="1"/>
  <c r="AD63" i="41"/>
  <c r="AD56" i="41"/>
  <c r="AP49" i="41"/>
  <c r="AF43" i="41"/>
  <c r="AH43" i="41" s="1"/>
  <c r="Z43" i="41"/>
  <c r="AC70" i="41"/>
  <c r="B68" i="41"/>
  <c r="K54" i="41"/>
  <c r="AK46" i="41"/>
  <c r="O63" i="41"/>
  <c r="O70" i="41" s="1"/>
  <c r="O56" i="41"/>
  <c r="BG30" i="41"/>
  <c r="BF26" i="41"/>
  <c r="AG51" i="41"/>
  <c r="AG65" i="41" s="1"/>
  <c r="BD52" i="41"/>
  <c r="BC13" i="41"/>
  <c r="AO63" i="41"/>
  <c r="AQ49" i="41"/>
  <c r="BF27" i="41"/>
  <c r="W65" i="41"/>
  <c r="Y65" i="41" s="1"/>
  <c r="Y51" i="41"/>
  <c r="BD23" i="41"/>
  <c r="BC17" i="41"/>
  <c r="AX63" i="41"/>
  <c r="AX70" i="41" s="1"/>
  <c r="AX56" i="41"/>
  <c r="BE19" i="41"/>
  <c r="BF19" i="41" s="1"/>
  <c r="AB19" i="41"/>
  <c r="AO46" i="41"/>
  <c r="AQ41" i="41"/>
  <c r="AH13" i="41"/>
  <c r="BG13" i="41" s="1"/>
  <c r="AO54" i="41"/>
  <c r="AQ45" i="41"/>
  <c r="W50" i="41"/>
  <c r="AO52" i="41"/>
  <c r="K65" i="41"/>
  <c r="M65" i="41" s="1"/>
  <c r="Z51" i="41"/>
  <c r="D64" i="41"/>
  <c r="AR64" i="41"/>
  <c r="AY50" i="41"/>
  <c r="AY64" i="41" s="1"/>
  <c r="P54" i="41"/>
  <c r="P68" i="41" s="1"/>
  <c r="E56" i="41"/>
  <c r="AF51" i="41"/>
  <c r="AH12" i="41"/>
  <c r="BG12" i="41" s="1"/>
  <c r="BE30" i="41"/>
  <c r="M51" i="41"/>
  <c r="D65" i="41"/>
  <c r="AU46" i="41"/>
  <c r="BD54" i="41"/>
  <c r="BC45" i="41"/>
  <c r="BA51" i="41"/>
  <c r="AZ12" i="41"/>
  <c r="K64" i="41"/>
  <c r="Z50" i="41"/>
  <c r="V46" i="41"/>
  <c r="AK63" i="41"/>
  <c r="AK70" i="41" s="1"/>
  <c r="AK56" i="41"/>
  <c r="Z44" i="41"/>
  <c r="AF44" i="41"/>
  <c r="AH44" i="41" s="1"/>
  <c r="F63" i="41"/>
  <c r="F70" i="41" s="1"/>
  <c r="F56" i="41"/>
  <c r="AD66" i="41"/>
  <c r="AP52" i="41"/>
  <c r="AP66" i="41" s="1"/>
  <c r="M42" i="41"/>
  <c r="E70" i="41"/>
  <c r="BD30" i="41"/>
  <c r="BC26" i="41"/>
  <c r="BC30" i="41" s="1"/>
  <c r="BD14" i="41"/>
  <c r="BD49" i="41"/>
  <c r="BC10" i="41"/>
  <c r="BE21" i="41"/>
  <c r="AB21" i="41"/>
  <c r="AB30" i="41"/>
  <c r="W63" i="41"/>
  <c r="W56" i="41"/>
  <c r="Y49" i="41"/>
  <c r="BC33" i="41"/>
  <c r="BC38" i="41" s="1"/>
  <c r="BD41" i="41"/>
  <c r="BD38" i="41"/>
  <c r="BG38" i="41"/>
  <c r="BG41" i="41"/>
  <c r="BF33" i="41"/>
  <c r="Z23" i="41"/>
  <c r="AB23" i="41" s="1"/>
  <c r="G50" i="41"/>
  <c r="AR68" i="41"/>
  <c r="AY54" i="41"/>
  <c r="AY68" i="41" s="1"/>
  <c r="D68" i="41"/>
  <c r="M54" i="41"/>
  <c r="M68" i="41" s="1"/>
  <c r="T63" i="41"/>
  <c r="T56" i="41"/>
  <c r="V49" i="41"/>
  <c r="AT63" i="41"/>
  <c r="AT70" i="41" s="1"/>
  <c r="AT56" i="41"/>
  <c r="T68" i="41"/>
  <c r="V54" i="41"/>
  <c r="V68" i="41" s="1"/>
  <c r="BB46" i="41"/>
  <c r="AZ41" i="41"/>
  <c r="BA55" i="41"/>
  <c r="AZ22" i="41"/>
  <c r="BG53" i="41"/>
  <c r="BF21" i="41"/>
  <c r="BA49" i="41"/>
  <c r="AZ10" i="41"/>
  <c r="BA14" i="41"/>
  <c r="W68" i="41"/>
  <c r="Y54" i="41"/>
  <c r="Y68" i="41" s="1"/>
  <c r="BE11" i="41"/>
  <c r="BE14" i="41" s="1"/>
  <c r="AB11" i="41"/>
  <c r="BA50" i="41"/>
  <c r="AZ11" i="41"/>
  <c r="AF30" i="41"/>
  <c r="AH30" i="41" s="1"/>
  <c r="BF28" i="41"/>
  <c r="D52" i="41"/>
  <c r="BD55" i="41"/>
  <c r="BC22" i="41"/>
  <c r="K67" i="41"/>
  <c r="Z53" i="41"/>
  <c r="Z41" i="41"/>
  <c r="AF41" i="41"/>
  <c r="AH41" i="41" s="1"/>
  <c r="AL63" i="41"/>
  <c r="AL70" i="41" s="1"/>
  <c r="AL56" i="41"/>
  <c r="BG45" i="41"/>
  <c r="W66" i="41"/>
  <c r="Y52" i="41"/>
  <c r="Y66" i="41" s="1"/>
  <c r="AQ43" i="41"/>
  <c r="AY46" i="41"/>
  <c r="AB37" i="41"/>
  <c r="BE37" i="41"/>
  <c r="BF37" i="41" s="1"/>
  <c r="Z55" i="41"/>
  <c r="BE22" i="41"/>
  <c r="AB22" i="41"/>
  <c r="AB55" i="41" s="1"/>
  <c r="AB69" i="41" s="1"/>
  <c r="AF67" i="41"/>
  <c r="AH53" i="41"/>
  <c r="AH67" i="41" s="1"/>
  <c r="AF50" i="41"/>
  <c r="AH11" i="41"/>
  <c r="BG11" i="41" s="1"/>
  <c r="AU49" i="41"/>
  <c r="BD53" i="41"/>
  <c r="BC21" i="41"/>
  <c r="J50" i="41"/>
  <c r="J64" i="41" s="1"/>
  <c r="BB50" i="41"/>
  <c r="BB64" i="41" s="1"/>
  <c r="AQ53" i="41"/>
  <c r="AQ67" i="41" s="1"/>
  <c r="AO67" i="41"/>
  <c r="BF17" i="41"/>
  <c r="B63" i="41"/>
  <c r="B70" i="41" s="1"/>
  <c r="B56" i="41"/>
  <c r="K49" i="41"/>
  <c r="BB54" i="41"/>
  <c r="BB68" i="41" s="1"/>
  <c r="AZ53" i="41"/>
  <c r="AZ67" i="41" s="1"/>
  <c r="AH10" i="41"/>
  <c r="BG10" i="41" s="1"/>
  <c r="S56" i="41"/>
  <c r="AF38" i="41"/>
  <c r="AH38" i="41" s="1"/>
  <c r="BE35" i="41"/>
  <c r="BF35" i="41" s="1"/>
  <c r="AB35" i="41"/>
  <c r="AM63" i="41"/>
  <c r="AM70" i="41" s="1"/>
  <c r="AM56" i="41"/>
  <c r="AQ14" i="41"/>
  <c r="Y46" i="41"/>
  <c r="Z14" i="41"/>
  <c r="AB14" i="41" s="1"/>
  <c r="AN63" i="41"/>
  <c r="AN70" i="41" s="1"/>
  <c r="AG63" i="41"/>
  <c r="AZ42" i="41"/>
  <c r="AO64" i="41"/>
  <c r="AQ50" i="41"/>
  <c r="AQ64" i="41" s="1"/>
  <c r="AI65" i="41"/>
  <c r="AI70" i="41" s="1"/>
  <c r="BB51" i="41"/>
  <c r="BB65" i="41" s="1"/>
  <c r="AQ38" i="41"/>
  <c r="S70" i="41"/>
  <c r="BC11" i="41"/>
  <c r="AZ23" i="41" l="1"/>
  <c r="AN56" i="41"/>
  <c r="BE23" i="41"/>
  <c r="AP56" i="41"/>
  <c r="AG56" i="41"/>
  <c r="BA63" i="41"/>
  <c r="BA56" i="41"/>
  <c r="AZ49" i="41"/>
  <c r="BA64" i="41"/>
  <c r="AZ50" i="41"/>
  <c r="AZ64" i="41" s="1"/>
  <c r="BD68" i="41"/>
  <c r="BC54" i="41"/>
  <c r="BC68" i="41" s="1"/>
  <c r="BG49" i="41"/>
  <c r="BF10" i="41"/>
  <c r="BG14" i="41"/>
  <c r="AO66" i="41"/>
  <c r="AQ52" i="41"/>
  <c r="AQ66" i="41" s="1"/>
  <c r="AH45" i="41"/>
  <c r="AF54" i="41"/>
  <c r="AQ65" i="41"/>
  <c r="BD50" i="41"/>
  <c r="AG70" i="41"/>
  <c r="AF49" i="41"/>
  <c r="Z69" i="41"/>
  <c r="BE55" i="41"/>
  <c r="BE69" i="41" s="1"/>
  <c r="BG54" i="41"/>
  <c r="BF45" i="41"/>
  <c r="BD69" i="41"/>
  <c r="BC55" i="41"/>
  <c r="BC69" i="41" s="1"/>
  <c r="BD46" i="41"/>
  <c r="BC41" i="41"/>
  <c r="BC46" i="41" s="1"/>
  <c r="BC14" i="41"/>
  <c r="Z64" i="41"/>
  <c r="AB50" i="41"/>
  <c r="AB64" i="41" s="1"/>
  <c r="BE50" i="41"/>
  <c r="BE64" i="41" s="1"/>
  <c r="W64" i="41"/>
  <c r="Y50" i="41"/>
  <c r="Y64" i="41" s="1"/>
  <c r="BF30" i="41"/>
  <c r="BE43" i="41"/>
  <c r="BF43" i="41" s="1"/>
  <c r="AB43" i="41"/>
  <c r="BB56" i="41"/>
  <c r="P56" i="41"/>
  <c r="P63" i="41"/>
  <c r="P70" i="41" s="1"/>
  <c r="Z66" i="41"/>
  <c r="BE52" i="41"/>
  <c r="BE66" i="41" s="1"/>
  <c r="AB52" i="41"/>
  <c r="AB66" i="41" s="1"/>
  <c r="BD56" i="41"/>
  <c r="BD63" i="41"/>
  <c r="BC49" i="41"/>
  <c r="BB70" i="41"/>
  <c r="D66" i="41"/>
  <c r="D70" i="41" s="1"/>
  <c r="M52" i="41"/>
  <c r="M66" i="41" s="1"/>
  <c r="BA69" i="41"/>
  <c r="AZ55" i="41"/>
  <c r="AZ69" i="41" s="1"/>
  <c r="V63" i="41"/>
  <c r="V70" i="41" s="1"/>
  <c r="V56" i="41"/>
  <c r="AO68" i="41"/>
  <c r="AQ54" i="41"/>
  <c r="AQ68" i="41" s="1"/>
  <c r="AY63" i="41"/>
  <c r="AY70" i="41" s="1"/>
  <c r="AY56" i="41"/>
  <c r="AH55" i="41"/>
  <c r="AH69" i="41" s="1"/>
  <c r="BG22" i="41"/>
  <c r="G64" i="41"/>
  <c r="G70" i="41" s="1"/>
  <c r="G56" i="41"/>
  <c r="AF64" i="41"/>
  <c r="AH50" i="41"/>
  <c r="AH64" i="41" s="1"/>
  <c r="Y56" i="41"/>
  <c r="BG50" i="41"/>
  <c r="BF11" i="41"/>
  <c r="AZ46" i="41"/>
  <c r="D56" i="41"/>
  <c r="BF38" i="41"/>
  <c r="BA65" i="41"/>
  <c r="AZ51" i="41"/>
  <c r="AZ65" i="41" s="1"/>
  <c r="BC51" i="41"/>
  <c r="BC65" i="41" s="1"/>
  <c r="M50" i="41"/>
  <c r="BG52" i="41"/>
  <c r="BF13" i="41"/>
  <c r="BC23" i="41"/>
  <c r="AO70" i="41"/>
  <c r="AQ63" i="41"/>
  <c r="AE70" i="41"/>
  <c r="K63" i="41"/>
  <c r="Z49" i="41"/>
  <c r="K56" i="41"/>
  <c r="BE41" i="41"/>
  <c r="Z46" i="41"/>
  <c r="AB46" i="41" s="1"/>
  <c r="AB41" i="41"/>
  <c r="BE38" i="41"/>
  <c r="AZ14" i="41"/>
  <c r="T70" i="41"/>
  <c r="BG46" i="41"/>
  <c r="W70" i="41"/>
  <c r="Y63" i="41"/>
  <c r="AB44" i="41"/>
  <c r="BE44" i="41"/>
  <c r="BF44" i="41" s="1"/>
  <c r="AF52" i="41"/>
  <c r="AO56" i="41"/>
  <c r="AD70" i="41"/>
  <c r="J56" i="41"/>
  <c r="AR70" i="41"/>
  <c r="AB53" i="41"/>
  <c r="AB67" i="41" s="1"/>
  <c r="Z67" i="41"/>
  <c r="BE53" i="41"/>
  <c r="BE67" i="41" s="1"/>
  <c r="BG51" i="41"/>
  <c r="BF12" i="41"/>
  <c r="Z65" i="41"/>
  <c r="AB65" i="41" s="1"/>
  <c r="BE51" i="41"/>
  <c r="BE65" i="41" s="1"/>
  <c r="BG65" i="41" s="1"/>
  <c r="AB51" i="41"/>
  <c r="AQ46" i="41"/>
  <c r="K68" i="41"/>
  <c r="Z54" i="41"/>
  <c r="BA54" i="41"/>
  <c r="AZ45" i="41"/>
  <c r="BA66" i="41"/>
  <c r="AZ52" i="41"/>
  <c r="AZ66" i="41" s="1"/>
  <c r="BE42" i="41"/>
  <c r="BF42" i="41" s="1"/>
  <c r="AB42" i="41"/>
  <c r="BD67" i="41"/>
  <c r="BC53" i="41"/>
  <c r="BC67" i="41" s="1"/>
  <c r="AU63" i="41"/>
  <c r="AU70" i="41" s="1"/>
  <c r="AU56" i="41"/>
  <c r="AF65" i="41"/>
  <c r="AH51" i="41"/>
  <c r="AH65" i="41" s="1"/>
  <c r="BE45" i="41"/>
  <c r="AB45" i="41"/>
  <c r="AQ51" i="41"/>
  <c r="AQ56" i="41" s="1"/>
  <c r="BD66" i="41"/>
  <c r="BC52" i="41"/>
  <c r="BC66" i="41" s="1"/>
  <c r="BG67" i="41"/>
  <c r="BE46" i="41" l="1"/>
  <c r="AQ70" i="41"/>
  <c r="BF41" i="41"/>
  <c r="BF46" i="41" s="1"/>
  <c r="BG55" i="41"/>
  <c r="BF22" i="41"/>
  <c r="BF23" i="41" s="1"/>
  <c r="BG23" i="41"/>
  <c r="Z63" i="41"/>
  <c r="Z56" i="41"/>
  <c r="AB49" i="41"/>
  <c r="AB56" i="41" s="1"/>
  <c r="BE49" i="41"/>
  <c r="M64" i="41"/>
  <c r="M56" i="41"/>
  <c r="BG64" i="41"/>
  <c r="BF50" i="41"/>
  <c r="BD64" i="41"/>
  <c r="BD70" i="41" s="1"/>
  <c r="BC50" i="41"/>
  <c r="BC64" i="41" s="1"/>
  <c r="BF14" i="41"/>
  <c r="BA68" i="41"/>
  <c r="BA70" i="41" s="1"/>
  <c r="AZ54" i="41"/>
  <c r="AZ68" i="41" s="1"/>
  <c r="BF51" i="41"/>
  <c r="K70" i="41"/>
  <c r="M63" i="41"/>
  <c r="BF49" i="41"/>
  <c r="BG56" i="41"/>
  <c r="AF66" i="41"/>
  <c r="AH52" i="41"/>
  <c r="AH66" i="41" s="1"/>
  <c r="AH54" i="41"/>
  <c r="AH68" i="41" s="1"/>
  <c r="AF68" i="41"/>
  <c r="AB54" i="41"/>
  <c r="AB68" i="41" s="1"/>
  <c r="Z68" i="41"/>
  <c r="BE54" i="41"/>
  <c r="BE68" i="41" s="1"/>
  <c r="BG68" i="41"/>
  <c r="BC63" i="41"/>
  <c r="BC70" i="41" s="1"/>
  <c r="BC56" i="41"/>
  <c r="Y70" i="41"/>
  <c r="AF56" i="41"/>
  <c r="AH49" i="41"/>
  <c r="AF63" i="41"/>
  <c r="AZ63" i="41"/>
  <c r="BF53" i="41"/>
  <c r="BF67" i="41" s="1"/>
  <c r="BG66" i="41"/>
  <c r="BF52" i="41"/>
  <c r="BF66" i="41" s="1"/>
  <c r="BG69" i="41" l="1"/>
  <c r="BF55" i="41"/>
  <c r="BF69" i="41" s="1"/>
  <c r="BF70" i="41" s="1"/>
  <c r="AZ56" i="41"/>
  <c r="AZ70" i="41"/>
  <c r="BF54" i="41"/>
  <c r="BF68" i="41" s="1"/>
  <c r="BE56" i="41"/>
  <c r="BE63" i="41"/>
  <c r="AF70" i="41"/>
  <c r="AH63" i="41"/>
  <c r="AH70" i="41" s="1"/>
  <c r="AH56" i="41"/>
  <c r="M70" i="41"/>
  <c r="Z70" i="41"/>
  <c r="AB63" i="41"/>
  <c r="AB70" i="41" s="1"/>
  <c r="BE70" i="41" l="1"/>
  <c r="BG63" i="41"/>
  <c r="BG70" i="41" s="1"/>
  <c r="BF56" i="41"/>
  <c r="AE9" i="43" l="1"/>
  <c r="X9" i="43" l="1"/>
  <c r="Y9" i="43" s="1"/>
  <c r="O10" i="43"/>
  <c r="P10" i="43" s="1"/>
  <c r="O11" i="43"/>
  <c r="P11" i="43" s="1"/>
  <c r="O12" i="43"/>
  <c r="P12" i="43" s="1"/>
  <c r="O9" i="43"/>
  <c r="P9" i="43" s="1"/>
  <c r="N13" i="43"/>
  <c r="AF13" i="43"/>
  <c r="S13" i="43"/>
  <c r="R13" i="43"/>
  <c r="M13" i="43"/>
  <c r="L13" i="43"/>
  <c r="K13" i="43"/>
  <c r="J13" i="43"/>
  <c r="I13" i="43"/>
  <c r="H13" i="43"/>
  <c r="G13" i="43"/>
  <c r="F13" i="43"/>
  <c r="E13" i="43"/>
  <c r="D13" i="43"/>
  <c r="C13" i="43"/>
  <c r="B13" i="43"/>
  <c r="Q10" i="43" l="1"/>
  <c r="Q11" i="43"/>
  <c r="Q12" i="43"/>
  <c r="Z9" i="43"/>
  <c r="O13" i="43"/>
  <c r="P13" i="43"/>
  <c r="Q13" i="43" l="1"/>
  <c r="U12" i="43" s="1"/>
  <c r="T9" i="43"/>
  <c r="AA9" i="43" s="1"/>
  <c r="AC9" i="43" s="1"/>
  <c r="T10" i="43"/>
  <c r="AA10" i="43" s="1"/>
  <c r="T12" i="43"/>
  <c r="AA12" i="43" s="1"/>
  <c r="T11" i="43"/>
  <c r="AA11" i="43" s="1"/>
  <c r="U10" i="43" l="1"/>
  <c r="U11" i="43"/>
  <c r="AH12" i="43"/>
  <c r="AB12" i="43"/>
  <c r="AH10" i="43"/>
  <c r="AB10" i="43"/>
  <c r="AH11" i="43"/>
  <c r="AB11" i="43"/>
  <c r="AH9" i="43"/>
  <c r="AA13" i="43"/>
  <c r="T13" i="43"/>
  <c r="AC11" i="43" l="1"/>
  <c r="AC10" i="43"/>
  <c r="AC12" i="43"/>
  <c r="U13" i="43"/>
  <c r="AG13" i="43"/>
  <c r="AB13" i="43"/>
  <c r="AC13" i="43" s="1"/>
  <c r="AH13" i="43"/>
  <c r="AE12" i="43" l="1"/>
  <c r="AE11" i="43"/>
  <c r="AE13" i="43" l="1"/>
  <c r="AD13" i="43"/>
  <c r="K27" i="40" l="1"/>
  <c r="I26" i="40"/>
  <c r="H26" i="40"/>
  <c r="J25" i="40"/>
  <c r="J24" i="40"/>
  <c r="J23" i="40"/>
  <c r="K22" i="40"/>
  <c r="I21" i="40"/>
  <c r="H21" i="40"/>
  <c r="J20" i="40"/>
  <c r="J19" i="40"/>
  <c r="J18" i="40"/>
  <c r="K17" i="40"/>
  <c r="I17" i="40"/>
  <c r="I16" i="40"/>
  <c r="I22" i="40" s="1"/>
  <c r="H16" i="40"/>
  <c r="J15" i="40"/>
  <c r="J14" i="40"/>
  <c r="J13" i="40"/>
  <c r="I12" i="40"/>
  <c r="H12" i="40"/>
  <c r="H17" i="40" s="1"/>
  <c r="J11" i="40"/>
  <c r="J10" i="40"/>
  <c r="J9" i="40"/>
  <c r="D9" i="40"/>
  <c r="J16" i="40" l="1"/>
  <c r="L13" i="40" s="1"/>
  <c r="J21" i="40"/>
  <c r="E9" i="40"/>
  <c r="I27" i="40"/>
  <c r="I28" i="40" s="1"/>
  <c r="J12" i="40"/>
  <c r="J22" i="40" s="1"/>
  <c r="K28" i="40"/>
  <c r="H27" i="40"/>
  <c r="H28" i="40" s="1"/>
  <c r="J26" i="40"/>
  <c r="L23" i="40" s="1"/>
  <c r="H22" i="40"/>
  <c r="L18" i="40"/>
  <c r="L9" i="40" l="1"/>
  <c r="J17" i="40"/>
  <c r="J27" i="40"/>
  <c r="L27" i="40"/>
  <c r="L22" i="40"/>
  <c r="L17" i="40"/>
  <c r="J28" i="40" l="1"/>
  <c r="L28" i="40"/>
</calcChain>
</file>

<file path=xl/sharedStrings.xml><?xml version="1.0" encoding="utf-8"?>
<sst xmlns="http://schemas.openxmlformats.org/spreadsheetml/2006/main" count="628" uniqueCount="154">
  <si>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</si>
  <si>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</si>
  <si>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</si>
  <si>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</si>
  <si>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</si>
  <si>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</si>
  <si>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</si>
  <si>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</si>
  <si>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</si>
  <si>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</si>
  <si>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</si>
  <si>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</si>
  <si>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COMP.E.C.S.M.M.D.M.</t>
  </si>
  <si>
    <t xml:space="preserve">Direcţia Relaţii Contractuale, </t>
  </si>
  <si>
    <t>Ec. Sorina-Daniela OANCEA</t>
  </si>
  <si>
    <t>Ec. Eduard DRAPATOF</t>
  </si>
  <si>
    <t>CASA DE ASIGURARI DE SANATATE OLT</t>
  </si>
  <si>
    <t>DIRECTIA RELATII CONTRACTUALE</t>
  </si>
  <si>
    <t>SITUATIA</t>
  </si>
  <si>
    <t>Luna/an</t>
  </si>
  <si>
    <t>CREDITE DE ANGAJAMENT INITIALE-SERVICII</t>
  </si>
  <si>
    <t>CREDITE DE ANGAJAMENT FINALE-SERVICII</t>
  </si>
  <si>
    <t>CREDITE DE ANGAJAMENT -ATI</t>
  </si>
  <si>
    <t>CREDITE DE ANGAJAMENT TOTAL</t>
  </si>
  <si>
    <t xml:space="preserve">ianuarie </t>
  </si>
  <si>
    <t xml:space="preserve">februarie </t>
  </si>
  <si>
    <t>martie</t>
  </si>
  <si>
    <t>aprilie</t>
  </si>
  <si>
    <t xml:space="preserve">mai </t>
  </si>
  <si>
    <t xml:space="preserve">iunie </t>
  </si>
  <si>
    <t>INFLUENTE  CREDITE DE ANGAJAMENT SERVICII                   (+/-)</t>
  </si>
  <si>
    <t>trim. I 2019</t>
  </si>
  <si>
    <t>trim. II 2019</t>
  </si>
  <si>
    <t>Semestrul I 2019</t>
  </si>
  <si>
    <t>iulie</t>
  </si>
  <si>
    <t>august</t>
  </si>
  <si>
    <t>septembrie</t>
  </si>
  <si>
    <t>trim. III 2019</t>
  </si>
  <si>
    <t>octombrie</t>
  </si>
  <si>
    <t>noiembrie</t>
  </si>
  <si>
    <t>decembrie</t>
  </si>
  <si>
    <t>Semestrul II 2019</t>
  </si>
  <si>
    <t>Anul 2019</t>
  </si>
  <si>
    <t>CASA DE ASIGURĂRI DE SĂNĂTATE OLT</t>
  </si>
  <si>
    <t>Unitatea Sanitară,                         DRG(ACUȚI)</t>
  </si>
  <si>
    <t xml:space="preserve">Valoare servicii realizate ianuarie -2019 </t>
  </si>
  <si>
    <t xml:space="preserve">Valoare servicii realizate februarie -2019 </t>
  </si>
  <si>
    <t>Valoare servicii realizate martie 2019</t>
  </si>
  <si>
    <t>Valoare servicii realizate trimestrul I-2019 la regularizare</t>
  </si>
  <si>
    <t xml:space="preserve">Valoare servicii realizate aprilie -2019 </t>
  </si>
  <si>
    <t>Buget alocat pentru perioada ianuarie-iunie 2019</t>
  </si>
  <si>
    <t>Buget alocat pentru perioada iulie-decembrie 2019</t>
  </si>
  <si>
    <t xml:space="preserve">Valoare servicii realizate mai -2019 </t>
  </si>
  <si>
    <t xml:space="preserve">Valoare contract iulie 2019 </t>
  </si>
  <si>
    <t>Valoare servicii realizate iunie 2019</t>
  </si>
  <si>
    <t>SC Domus Med SRL Piatra-Olt</t>
  </si>
  <si>
    <t>3=1-2</t>
  </si>
  <si>
    <t>CREDITE DE ANGAJAMENT APROBATE PENTRU ANUL 2019 DIN CARE:</t>
  </si>
  <si>
    <t>4=3*1%</t>
  </si>
  <si>
    <t>9 luni 2019</t>
  </si>
  <si>
    <t>Suma contractata initial in luna noiembrie 2019</t>
  </si>
  <si>
    <t>Suma contractata final in luna noiembrie 2019</t>
  </si>
  <si>
    <t>Capacitate maxima 2019 valabila pana la 31.07.2019</t>
  </si>
  <si>
    <t>Capacitate maxima 2019 valabila incepand cu  01.08.2019</t>
  </si>
  <si>
    <t>Diferenta ce poate fi contractata pentru anul 2019,</t>
  </si>
  <si>
    <t>Suma contractata initial pentru perioada iulie-decembrie 2019</t>
  </si>
  <si>
    <t>CREDITE DE ANGAJAMENT APROBATE-ATI 1%  (iulie-decembrie 2019)</t>
  </si>
  <si>
    <t>Valoare servicii realizate iulie 2019</t>
  </si>
  <si>
    <t>Valoare servicii realizate ianuarie-iunie 2019 regularizare</t>
  </si>
  <si>
    <t>Influente rectificare noiembrie-2019</t>
  </si>
  <si>
    <t>CAS OLT</t>
  </si>
  <si>
    <t>Anexa nr.1</t>
  </si>
  <si>
    <t>Direcția Relații Contractuale</t>
  </si>
  <si>
    <t>Comp.Evaluare, Contractare Servicii Medicale, Medicamente și Dispozitive medicale</t>
  </si>
  <si>
    <t>SITUAŢIE</t>
  </si>
  <si>
    <t>Unitatea Sanitară,                                           DRG(ACUȚI)</t>
  </si>
  <si>
    <t xml:space="preserve">Valoare contract ianuarie 2019 </t>
  </si>
  <si>
    <t>Influente (+/-)</t>
  </si>
  <si>
    <t>Valoare contract ianuarie 2019 modificat</t>
  </si>
  <si>
    <t xml:space="preserve">Valoare contract februarie 2019 </t>
  </si>
  <si>
    <t>Valoare contract februarie 2019 modificat</t>
  </si>
  <si>
    <t xml:space="preserve">Valoare contract martie 2019 </t>
  </si>
  <si>
    <t>Valoare contract martie 2019 modificat</t>
  </si>
  <si>
    <t xml:space="preserve">Valoare contract trimestrul I-2019 </t>
  </si>
  <si>
    <t>Valoare contract trimestrul I-2019 modificat</t>
  </si>
  <si>
    <t xml:space="preserve">Valoare contract aprilie 2019 </t>
  </si>
  <si>
    <t>Valoare contract aprilie 2019 modificat</t>
  </si>
  <si>
    <t xml:space="preserve">Valoare contract mai 2019 </t>
  </si>
  <si>
    <t>Valoare contract mai 2019 modificat</t>
  </si>
  <si>
    <t xml:space="preserve">Valoare contract iunie 2019 </t>
  </si>
  <si>
    <t>Valoare contract iunie 2019 modificat</t>
  </si>
  <si>
    <t>Valoare contract trimestrul II-2019</t>
  </si>
  <si>
    <t>Valoare contract trimestrul II-2019 modificat</t>
  </si>
  <si>
    <t>SEMESTRUL I-2019</t>
  </si>
  <si>
    <t>SEMESTRUL I-2019 modificat</t>
  </si>
  <si>
    <t>Valoare contract iulie 2019 modificat</t>
  </si>
  <si>
    <t xml:space="preserve">Valoare contract perioada ianuarie-iulie 2019 </t>
  </si>
  <si>
    <t>Valoare contract perioada ianuarie-iulie 2019 modificat</t>
  </si>
  <si>
    <t xml:space="preserve">Valoare contract august 2019 </t>
  </si>
  <si>
    <t xml:space="preserve">Valoare contract septembrie 2019 </t>
  </si>
  <si>
    <t xml:space="preserve">Valoare contract trimestrul III-2019 </t>
  </si>
  <si>
    <t xml:space="preserve">Valoare contract  octombrie 2019 </t>
  </si>
  <si>
    <t xml:space="preserve">Valoare contract decembrie 2019 </t>
  </si>
  <si>
    <t xml:space="preserve">Valoare contract trimestrul IV 2019 </t>
  </si>
  <si>
    <t xml:space="preserve">Valoare contract august-decembrie 2019 </t>
  </si>
  <si>
    <t xml:space="preserve">Valoare contract anul 2019 </t>
  </si>
  <si>
    <t>Hospital Phoenix Network One Day</t>
  </si>
  <si>
    <t xml:space="preserve">Valoare contract trimestrul IV 2019 modificat </t>
  </si>
  <si>
    <t>Valoare contract august-decembrie 2019 modificat</t>
  </si>
  <si>
    <t>Valoare contract anul 2019 modificat</t>
  </si>
  <si>
    <t>Valoare servicii realizate august 2019</t>
  </si>
  <si>
    <t>Valoare servicii realizate septembrie 2019</t>
  </si>
  <si>
    <t xml:space="preserve">Valoare contract august 2019 modificat </t>
  </si>
  <si>
    <t>Valoare contract septembrie 2019 modificat</t>
  </si>
  <si>
    <t>Valoare contract trimestrul III-2019 modificat</t>
  </si>
  <si>
    <t>Valoare contract decembrie 2019 modificat</t>
  </si>
  <si>
    <t>Valoare servicii realizate ianuarie-septembrie 2019 regularizare</t>
  </si>
  <si>
    <t>ATI (1%)</t>
  </si>
  <si>
    <t>Valoare contract trimestrul I-2019</t>
  </si>
  <si>
    <t>Valoare contract semestrul I-2019</t>
  </si>
  <si>
    <t>Valoare contract trimestrul III-2019</t>
  </si>
  <si>
    <t>Valoare contract anul 2019</t>
  </si>
  <si>
    <t>Valoare servicii realizate octombrie 2019</t>
  </si>
  <si>
    <t xml:space="preserve">Valoare servicii realizate ianuarie-octombrie 2019 </t>
  </si>
  <si>
    <t xml:space="preserve">Medie lunara servicii realizate perioada ianuarie 2019-octombrie 2019 </t>
  </si>
  <si>
    <t>14=12+13</t>
  </si>
  <si>
    <t>15=14/10 luni</t>
  </si>
  <si>
    <t>18=15i/15 tot.</t>
  </si>
  <si>
    <t xml:space="preserve">Pondere servicii realizate in perioada ianuarie-octombrie 2019 </t>
  </si>
  <si>
    <t>Buget alocat initial pentru anul2019</t>
  </si>
  <si>
    <t>Buget suplimentar luna noiembrie-2019</t>
  </si>
  <si>
    <t xml:space="preserve">Suma retinuta pentru ATI (1%) </t>
  </si>
  <si>
    <t>Diferenta ce poate fi contractata    pentru luna noiembrie 2019</t>
  </si>
  <si>
    <t>Suma repartizata initial</t>
  </si>
  <si>
    <t xml:space="preserve">Pondere servicii realizate in perioada ianuarie-octombrie 2019 cu incadrare in capacitatea maxima </t>
  </si>
  <si>
    <t>19=15i/15 total</t>
  </si>
  <si>
    <t xml:space="preserve">Medie lunara servicii realizate perioada ianuarie 2019-octombrie 2019 cu incadrare in capacitatea maxima </t>
  </si>
  <si>
    <t>16=14/10</t>
  </si>
  <si>
    <t xml:space="preserve">Diferenta ramasa de contractat </t>
  </si>
  <si>
    <t>Suma repartizata  cu incadrare in capacitatea maxima</t>
  </si>
  <si>
    <t xml:space="preserve">Suma repartizata </t>
  </si>
  <si>
    <t>Suma repartizata  final cu incadrare in capacitatea maxima</t>
  </si>
  <si>
    <t xml:space="preserve">privind repartizarea  pentru  luna noiembrie 2019,   conform avizului CNAS nr.P10026/15.11.2019 si in temeiul prevederilor art.7, alin.(2) la Ordinul MS/CNAS nr.397/836/2018, pentru unitatile sanitare cu paturi finantate in sistem DRG din fondul aprobat cu destinația servicii medicale spitalicești pentru anul 2019 </t>
  </si>
  <si>
    <t>22=20-21</t>
  </si>
  <si>
    <t>23=22*1%</t>
  </si>
  <si>
    <t>24=22-23</t>
  </si>
  <si>
    <t>26=24*18</t>
  </si>
  <si>
    <t>28=26-27</t>
  </si>
  <si>
    <t>29=28*19</t>
  </si>
  <si>
    <t>33=31+32</t>
  </si>
  <si>
    <t>Valoare contract trimestrul IV-2019</t>
  </si>
  <si>
    <t>6=3-4-5</t>
  </si>
  <si>
    <t>9=7+8</t>
  </si>
  <si>
    <t>11=9+10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</si>
</sst>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Arial"/>
      <family val="2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6" fillId="0" borderId="0" xfId="0" applyNumberFormat="1" applyFont="1"/>
    <xf numFmtId="4" fontId="7" fillId="0" borderId="0" xfId="0" applyNumberFormat="1" applyFont="1"/>
    <xf numFmtId="0" fontId="4" fillId="0" borderId="1" xfId="0" applyFont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8" fillId="0" borderId="0" xfId="0" applyFont="1"/>
    <xf numFmtId="3" fontId="6" fillId="0" borderId="0" xfId="0" applyNumberFormat="1" applyFont="1"/>
    <xf numFmtId="3" fontId="8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9" fillId="0" borderId="1" xfId="0" applyNumberFormat="1" applyFont="1" applyFill="1" applyBorder="1"/>
    <xf numFmtId="0" fontId="6" fillId="0" borderId="0" xfId="0" applyFont="1"/>
    <xf numFmtId="4" fontId="10" fillId="0" borderId="1" xfId="0" applyNumberFormat="1" applyFont="1" applyBorder="1" applyAlignment="1"/>
    <xf numFmtId="4" fontId="10" fillId="0" borderId="1" xfId="0" applyNumberFormat="1" applyFont="1" applyBorder="1"/>
    <xf numFmtId="4" fontId="11" fillId="0" borderId="1" xfId="0" applyNumberFormat="1" applyFont="1" applyBorder="1"/>
    <xf numFmtId="4" fontId="9" fillId="0" borderId="1" xfId="0" applyNumberFormat="1" applyFont="1" applyBorder="1"/>
    <xf numFmtId="4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8" fillId="0" borderId="1" xfId="0" applyFont="1" applyBorder="1"/>
    <xf numFmtId="0" fontId="1" fillId="0" borderId="0" xfId="0" applyFont="1" applyAlignment="1"/>
    <xf numFmtId="0" fontId="1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4" fillId="0" borderId="1" xfId="0" applyNumberFormat="1" applyFont="1" applyFill="1" applyBorder="1"/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4" fontId="4" fillId="0" borderId="0" xfId="0" applyNumberFormat="1" applyFont="1"/>
    <xf numFmtId="0" fontId="15" fillId="0" borderId="0" xfId="0" applyFont="1"/>
    <xf numFmtId="4" fontId="15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4" fontId="3" fillId="0" borderId="1" xfId="0" applyNumberFormat="1" applyFont="1" applyFill="1" applyBorder="1"/>
    <xf numFmtId="4" fontId="8" fillId="0" borderId="0" xfId="0" applyNumberFormat="1" applyFont="1"/>
    <xf numFmtId="0" fontId="2" fillId="0" borderId="0" xfId="0" applyFont="1" applyBorder="1" applyAlignment="1">
      <alignment vertical="center" wrapText="1"/>
    </xf>
    <xf numFmtId="3" fontId="16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1" fillId="2" borderId="0" xfId="0" applyFont="1" applyFill="1" applyAlignment="1"/>
    <xf numFmtId="4" fontId="1" fillId="0" borderId="0" xfId="0" applyNumberFormat="1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/>
    <xf numFmtId="4" fontId="6" fillId="0" borderId="0" xfId="0" applyNumberFormat="1" applyFont="1" applyBorder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11" workbookViewId="0">
      <selection activeCell="H30" sqref="H30"/>
    </sheetView>
  </sheetViews>
  <sheetFormatPr defaultRowHeight="18.75" x14ac:dyDescent="0.3"/>
  <cols>
    <col min="1" max="1" width="22" style="36" customWidth="1"/>
    <col min="2" max="2" width="14" style="36" customWidth="1"/>
    <col min="3" max="3" width="13.5703125" style="36" customWidth="1"/>
    <col min="4" max="4" width="13.42578125" style="36" customWidth="1"/>
    <col min="5" max="5" width="11" style="36" customWidth="1"/>
    <col min="6" max="6" width="13.140625" style="36" customWidth="1"/>
    <col min="7" max="7" width="11.85546875" style="36" customWidth="1"/>
    <col min="8" max="8" width="16.140625" style="36" customWidth="1"/>
    <col min="9" max="9" width="13.5703125" style="36" customWidth="1"/>
    <col min="10" max="10" width="15" style="36" customWidth="1"/>
    <col min="11" max="11" width="14.42578125" style="36" customWidth="1"/>
    <col min="12" max="12" width="15.5703125" style="36" customWidth="1"/>
    <col min="13" max="13" width="17.42578125" style="36" customWidth="1"/>
    <col min="14" max="14" width="18" style="36" bestFit="1" customWidth="1"/>
    <col min="15" max="16" width="17.85546875" style="36" bestFit="1" customWidth="1"/>
    <col min="17" max="240" width="9.140625" style="36"/>
    <col min="241" max="241" width="20.5703125" style="36" customWidth="1"/>
    <col min="242" max="242" width="14.42578125" style="36" customWidth="1"/>
    <col min="243" max="243" width="14.140625" style="36" customWidth="1"/>
    <col min="244" max="244" width="12.5703125" style="36" customWidth="1"/>
    <col min="245" max="246" width="15.85546875" style="36" customWidth="1"/>
    <col min="247" max="247" width="16.42578125" style="36" customWidth="1"/>
    <col min="248" max="248" width="18" style="36" customWidth="1"/>
    <col min="249" max="249" width="14" style="36" customWidth="1"/>
    <col min="250" max="253" width="15.140625" style="36" customWidth="1"/>
    <col min="254" max="254" width="14.7109375" style="36" customWidth="1"/>
    <col min="255" max="257" width="15.85546875" style="36" customWidth="1"/>
    <col min="258" max="258" width="16" style="36" customWidth="1"/>
    <col min="259" max="259" width="10" style="36" customWidth="1"/>
    <col min="260" max="260" width="16" style="36" customWidth="1"/>
    <col min="261" max="261" width="14.7109375" style="36" customWidth="1"/>
    <col min="262" max="262" width="13.28515625" style="36" customWidth="1"/>
    <col min="263" max="263" width="17.85546875" style="36" bestFit="1" customWidth="1"/>
    <col min="264" max="264" width="15.140625" style="36" customWidth="1"/>
    <col min="265" max="265" width="18.140625" style="36" customWidth="1"/>
    <col min="266" max="266" width="17.140625" style="36" customWidth="1"/>
    <col min="267" max="267" width="14.7109375" style="36" customWidth="1"/>
    <col min="268" max="268" width="16.42578125" style="36" bestFit="1" customWidth="1"/>
    <col min="269" max="496" width="9.140625" style="36"/>
    <col min="497" max="497" width="20.5703125" style="36" customWidth="1"/>
    <col min="498" max="498" width="14.42578125" style="36" customWidth="1"/>
    <col min="499" max="499" width="14.140625" style="36" customWidth="1"/>
    <col min="500" max="500" width="12.5703125" style="36" customWidth="1"/>
    <col min="501" max="502" width="15.85546875" style="36" customWidth="1"/>
    <col min="503" max="503" width="16.42578125" style="36" customWidth="1"/>
    <col min="504" max="504" width="18" style="36" customWidth="1"/>
    <col min="505" max="505" width="14" style="36" customWidth="1"/>
    <col min="506" max="509" width="15.140625" style="36" customWidth="1"/>
    <col min="510" max="510" width="14.7109375" style="36" customWidth="1"/>
    <col min="511" max="513" width="15.85546875" style="36" customWidth="1"/>
    <col min="514" max="514" width="16" style="36" customWidth="1"/>
    <col min="515" max="515" width="10" style="36" customWidth="1"/>
    <col min="516" max="516" width="16" style="36" customWidth="1"/>
    <col min="517" max="517" width="14.7109375" style="36" customWidth="1"/>
    <col min="518" max="518" width="13.28515625" style="36" customWidth="1"/>
    <col min="519" max="519" width="17.85546875" style="36" bestFit="1" customWidth="1"/>
    <col min="520" max="520" width="15.140625" style="36" customWidth="1"/>
    <col min="521" max="521" width="18.140625" style="36" customWidth="1"/>
    <col min="522" max="522" width="17.140625" style="36" customWidth="1"/>
    <col min="523" max="523" width="14.7109375" style="36" customWidth="1"/>
    <col min="524" max="524" width="16.42578125" style="36" bestFit="1" customWidth="1"/>
    <col min="525" max="752" width="9.140625" style="36"/>
    <col min="753" max="753" width="20.5703125" style="36" customWidth="1"/>
    <col min="754" max="754" width="14.42578125" style="36" customWidth="1"/>
    <col min="755" max="755" width="14.140625" style="36" customWidth="1"/>
    <col min="756" max="756" width="12.5703125" style="36" customWidth="1"/>
    <col min="757" max="758" width="15.85546875" style="36" customWidth="1"/>
    <col min="759" max="759" width="16.42578125" style="36" customWidth="1"/>
    <col min="760" max="760" width="18" style="36" customWidth="1"/>
    <col min="761" max="761" width="14" style="36" customWidth="1"/>
    <col min="762" max="765" width="15.140625" style="36" customWidth="1"/>
    <col min="766" max="766" width="14.7109375" style="36" customWidth="1"/>
    <col min="767" max="769" width="15.85546875" style="36" customWidth="1"/>
    <col min="770" max="770" width="16" style="36" customWidth="1"/>
    <col min="771" max="771" width="10" style="36" customWidth="1"/>
    <col min="772" max="772" width="16" style="36" customWidth="1"/>
    <col min="773" max="773" width="14.7109375" style="36" customWidth="1"/>
    <col min="774" max="774" width="13.28515625" style="36" customWidth="1"/>
    <col min="775" max="775" width="17.85546875" style="36" bestFit="1" customWidth="1"/>
    <col min="776" max="776" width="15.140625" style="36" customWidth="1"/>
    <col min="777" max="777" width="18.140625" style="36" customWidth="1"/>
    <col min="778" max="778" width="17.140625" style="36" customWidth="1"/>
    <col min="779" max="779" width="14.7109375" style="36" customWidth="1"/>
    <col min="780" max="780" width="16.42578125" style="36" bestFit="1" customWidth="1"/>
    <col min="781" max="1008" width="9.140625" style="36"/>
    <col min="1009" max="1009" width="20.5703125" style="36" customWidth="1"/>
    <col min="1010" max="1010" width="14.42578125" style="36" customWidth="1"/>
    <col min="1011" max="1011" width="14.140625" style="36" customWidth="1"/>
    <col min="1012" max="1012" width="12.5703125" style="36" customWidth="1"/>
    <col min="1013" max="1014" width="15.85546875" style="36" customWidth="1"/>
    <col min="1015" max="1015" width="16.42578125" style="36" customWidth="1"/>
    <col min="1016" max="1016" width="18" style="36" customWidth="1"/>
    <col min="1017" max="1017" width="14" style="36" customWidth="1"/>
    <col min="1018" max="1021" width="15.140625" style="36" customWidth="1"/>
    <col min="1022" max="1022" width="14.7109375" style="36" customWidth="1"/>
    <col min="1023" max="1025" width="15.85546875" style="36" customWidth="1"/>
    <col min="1026" max="1026" width="16" style="36" customWidth="1"/>
    <col min="1027" max="1027" width="10" style="36" customWidth="1"/>
    <col min="1028" max="1028" width="16" style="36" customWidth="1"/>
    <col min="1029" max="1029" width="14.7109375" style="36" customWidth="1"/>
    <col min="1030" max="1030" width="13.28515625" style="36" customWidth="1"/>
    <col min="1031" max="1031" width="17.85546875" style="36" bestFit="1" customWidth="1"/>
    <col min="1032" max="1032" width="15.140625" style="36" customWidth="1"/>
    <col min="1033" max="1033" width="18.140625" style="36" customWidth="1"/>
    <col min="1034" max="1034" width="17.140625" style="36" customWidth="1"/>
    <col min="1035" max="1035" width="14.7109375" style="36" customWidth="1"/>
    <col min="1036" max="1036" width="16.42578125" style="36" bestFit="1" customWidth="1"/>
    <col min="1037" max="1264" width="9.140625" style="36"/>
    <col min="1265" max="1265" width="20.5703125" style="36" customWidth="1"/>
    <col min="1266" max="1266" width="14.42578125" style="36" customWidth="1"/>
    <col min="1267" max="1267" width="14.140625" style="36" customWidth="1"/>
    <col min="1268" max="1268" width="12.5703125" style="36" customWidth="1"/>
    <col min="1269" max="1270" width="15.85546875" style="36" customWidth="1"/>
    <col min="1271" max="1271" width="16.42578125" style="36" customWidth="1"/>
    <col min="1272" max="1272" width="18" style="36" customWidth="1"/>
    <col min="1273" max="1273" width="14" style="36" customWidth="1"/>
    <col min="1274" max="1277" width="15.140625" style="36" customWidth="1"/>
    <col min="1278" max="1278" width="14.7109375" style="36" customWidth="1"/>
    <col min="1279" max="1281" width="15.85546875" style="36" customWidth="1"/>
    <col min="1282" max="1282" width="16" style="36" customWidth="1"/>
    <col min="1283" max="1283" width="10" style="36" customWidth="1"/>
    <col min="1284" max="1284" width="16" style="36" customWidth="1"/>
    <col min="1285" max="1285" width="14.7109375" style="36" customWidth="1"/>
    <col min="1286" max="1286" width="13.28515625" style="36" customWidth="1"/>
    <col min="1287" max="1287" width="17.85546875" style="36" bestFit="1" customWidth="1"/>
    <col min="1288" max="1288" width="15.140625" style="36" customWidth="1"/>
    <col min="1289" max="1289" width="18.140625" style="36" customWidth="1"/>
    <col min="1290" max="1290" width="17.140625" style="36" customWidth="1"/>
    <col min="1291" max="1291" width="14.7109375" style="36" customWidth="1"/>
    <col min="1292" max="1292" width="16.42578125" style="36" bestFit="1" customWidth="1"/>
    <col min="1293" max="1520" width="9.140625" style="36"/>
    <col min="1521" max="1521" width="20.5703125" style="36" customWidth="1"/>
    <col min="1522" max="1522" width="14.42578125" style="36" customWidth="1"/>
    <col min="1523" max="1523" width="14.140625" style="36" customWidth="1"/>
    <col min="1524" max="1524" width="12.5703125" style="36" customWidth="1"/>
    <col min="1525" max="1526" width="15.85546875" style="36" customWidth="1"/>
    <col min="1527" max="1527" width="16.42578125" style="36" customWidth="1"/>
    <col min="1528" max="1528" width="18" style="36" customWidth="1"/>
    <col min="1529" max="1529" width="14" style="36" customWidth="1"/>
    <col min="1530" max="1533" width="15.140625" style="36" customWidth="1"/>
    <col min="1534" max="1534" width="14.7109375" style="36" customWidth="1"/>
    <col min="1535" max="1537" width="15.85546875" style="36" customWidth="1"/>
    <col min="1538" max="1538" width="16" style="36" customWidth="1"/>
    <col min="1539" max="1539" width="10" style="36" customWidth="1"/>
    <col min="1540" max="1540" width="16" style="36" customWidth="1"/>
    <col min="1541" max="1541" width="14.7109375" style="36" customWidth="1"/>
    <col min="1542" max="1542" width="13.28515625" style="36" customWidth="1"/>
    <col min="1543" max="1543" width="17.85546875" style="36" bestFit="1" customWidth="1"/>
    <col min="1544" max="1544" width="15.140625" style="36" customWidth="1"/>
    <col min="1545" max="1545" width="18.140625" style="36" customWidth="1"/>
    <col min="1546" max="1546" width="17.140625" style="36" customWidth="1"/>
    <col min="1547" max="1547" width="14.7109375" style="36" customWidth="1"/>
    <col min="1548" max="1548" width="16.42578125" style="36" bestFit="1" customWidth="1"/>
    <col min="1549" max="1776" width="9.140625" style="36"/>
    <col min="1777" max="1777" width="20.5703125" style="36" customWidth="1"/>
    <col min="1778" max="1778" width="14.42578125" style="36" customWidth="1"/>
    <col min="1779" max="1779" width="14.140625" style="36" customWidth="1"/>
    <col min="1780" max="1780" width="12.5703125" style="36" customWidth="1"/>
    <col min="1781" max="1782" width="15.85546875" style="36" customWidth="1"/>
    <col min="1783" max="1783" width="16.42578125" style="36" customWidth="1"/>
    <col min="1784" max="1784" width="18" style="36" customWidth="1"/>
    <col min="1785" max="1785" width="14" style="36" customWidth="1"/>
    <col min="1786" max="1789" width="15.140625" style="36" customWidth="1"/>
    <col min="1790" max="1790" width="14.7109375" style="36" customWidth="1"/>
    <col min="1791" max="1793" width="15.85546875" style="36" customWidth="1"/>
    <col min="1794" max="1794" width="16" style="36" customWidth="1"/>
    <col min="1795" max="1795" width="10" style="36" customWidth="1"/>
    <col min="1796" max="1796" width="16" style="36" customWidth="1"/>
    <col min="1797" max="1797" width="14.7109375" style="36" customWidth="1"/>
    <col min="1798" max="1798" width="13.28515625" style="36" customWidth="1"/>
    <col min="1799" max="1799" width="17.85546875" style="36" bestFit="1" customWidth="1"/>
    <col min="1800" max="1800" width="15.140625" style="36" customWidth="1"/>
    <col min="1801" max="1801" width="18.140625" style="36" customWidth="1"/>
    <col min="1802" max="1802" width="17.140625" style="36" customWidth="1"/>
    <col min="1803" max="1803" width="14.7109375" style="36" customWidth="1"/>
    <col min="1804" max="1804" width="16.42578125" style="36" bestFit="1" customWidth="1"/>
    <col min="1805" max="2032" width="9.140625" style="36"/>
    <col min="2033" max="2033" width="20.5703125" style="36" customWidth="1"/>
    <col min="2034" max="2034" width="14.42578125" style="36" customWidth="1"/>
    <col min="2035" max="2035" width="14.140625" style="36" customWidth="1"/>
    <col min="2036" max="2036" width="12.5703125" style="36" customWidth="1"/>
    <col min="2037" max="2038" width="15.85546875" style="36" customWidth="1"/>
    <col min="2039" max="2039" width="16.42578125" style="36" customWidth="1"/>
    <col min="2040" max="2040" width="18" style="36" customWidth="1"/>
    <col min="2041" max="2041" width="14" style="36" customWidth="1"/>
    <col min="2042" max="2045" width="15.140625" style="36" customWidth="1"/>
    <col min="2046" max="2046" width="14.7109375" style="36" customWidth="1"/>
    <col min="2047" max="2049" width="15.85546875" style="36" customWidth="1"/>
    <col min="2050" max="2050" width="16" style="36" customWidth="1"/>
    <col min="2051" max="2051" width="10" style="36" customWidth="1"/>
    <col min="2052" max="2052" width="16" style="36" customWidth="1"/>
    <col min="2053" max="2053" width="14.7109375" style="36" customWidth="1"/>
    <col min="2054" max="2054" width="13.28515625" style="36" customWidth="1"/>
    <col min="2055" max="2055" width="17.85546875" style="36" bestFit="1" customWidth="1"/>
    <col min="2056" max="2056" width="15.140625" style="36" customWidth="1"/>
    <col min="2057" max="2057" width="18.140625" style="36" customWidth="1"/>
    <col min="2058" max="2058" width="17.140625" style="36" customWidth="1"/>
    <col min="2059" max="2059" width="14.7109375" style="36" customWidth="1"/>
    <col min="2060" max="2060" width="16.42578125" style="36" bestFit="1" customWidth="1"/>
    <col min="2061" max="2288" width="9.140625" style="36"/>
    <col min="2289" max="2289" width="20.5703125" style="36" customWidth="1"/>
    <col min="2290" max="2290" width="14.42578125" style="36" customWidth="1"/>
    <col min="2291" max="2291" width="14.140625" style="36" customWidth="1"/>
    <col min="2292" max="2292" width="12.5703125" style="36" customWidth="1"/>
    <col min="2293" max="2294" width="15.85546875" style="36" customWidth="1"/>
    <col min="2295" max="2295" width="16.42578125" style="36" customWidth="1"/>
    <col min="2296" max="2296" width="18" style="36" customWidth="1"/>
    <col min="2297" max="2297" width="14" style="36" customWidth="1"/>
    <col min="2298" max="2301" width="15.140625" style="36" customWidth="1"/>
    <col min="2302" max="2302" width="14.7109375" style="36" customWidth="1"/>
    <col min="2303" max="2305" width="15.85546875" style="36" customWidth="1"/>
    <col min="2306" max="2306" width="16" style="36" customWidth="1"/>
    <col min="2307" max="2307" width="10" style="36" customWidth="1"/>
    <col min="2308" max="2308" width="16" style="36" customWidth="1"/>
    <col min="2309" max="2309" width="14.7109375" style="36" customWidth="1"/>
    <col min="2310" max="2310" width="13.28515625" style="36" customWidth="1"/>
    <col min="2311" max="2311" width="17.85546875" style="36" bestFit="1" customWidth="1"/>
    <col min="2312" max="2312" width="15.140625" style="36" customWidth="1"/>
    <col min="2313" max="2313" width="18.140625" style="36" customWidth="1"/>
    <col min="2314" max="2314" width="17.140625" style="36" customWidth="1"/>
    <col min="2315" max="2315" width="14.7109375" style="36" customWidth="1"/>
    <col min="2316" max="2316" width="16.42578125" style="36" bestFit="1" customWidth="1"/>
    <col min="2317" max="2544" width="9.140625" style="36"/>
    <col min="2545" max="2545" width="20.5703125" style="36" customWidth="1"/>
    <col min="2546" max="2546" width="14.42578125" style="36" customWidth="1"/>
    <col min="2547" max="2547" width="14.140625" style="36" customWidth="1"/>
    <col min="2548" max="2548" width="12.5703125" style="36" customWidth="1"/>
    <col min="2549" max="2550" width="15.85546875" style="36" customWidth="1"/>
    <col min="2551" max="2551" width="16.42578125" style="36" customWidth="1"/>
    <col min="2552" max="2552" width="18" style="36" customWidth="1"/>
    <col min="2553" max="2553" width="14" style="36" customWidth="1"/>
    <col min="2554" max="2557" width="15.140625" style="36" customWidth="1"/>
    <col min="2558" max="2558" width="14.7109375" style="36" customWidth="1"/>
    <col min="2559" max="2561" width="15.85546875" style="36" customWidth="1"/>
    <col min="2562" max="2562" width="16" style="36" customWidth="1"/>
    <col min="2563" max="2563" width="10" style="36" customWidth="1"/>
    <col min="2564" max="2564" width="16" style="36" customWidth="1"/>
    <col min="2565" max="2565" width="14.7109375" style="36" customWidth="1"/>
    <col min="2566" max="2566" width="13.28515625" style="36" customWidth="1"/>
    <col min="2567" max="2567" width="17.85546875" style="36" bestFit="1" customWidth="1"/>
    <col min="2568" max="2568" width="15.140625" style="36" customWidth="1"/>
    <col min="2569" max="2569" width="18.140625" style="36" customWidth="1"/>
    <col min="2570" max="2570" width="17.140625" style="36" customWidth="1"/>
    <col min="2571" max="2571" width="14.7109375" style="36" customWidth="1"/>
    <col min="2572" max="2572" width="16.42578125" style="36" bestFit="1" customWidth="1"/>
    <col min="2573" max="2800" width="9.140625" style="36"/>
    <col min="2801" max="2801" width="20.5703125" style="36" customWidth="1"/>
    <col min="2802" max="2802" width="14.42578125" style="36" customWidth="1"/>
    <col min="2803" max="2803" width="14.140625" style="36" customWidth="1"/>
    <col min="2804" max="2804" width="12.5703125" style="36" customWidth="1"/>
    <col min="2805" max="2806" width="15.85546875" style="36" customWidth="1"/>
    <col min="2807" max="2807" width="16.42578125" style="36" customWidth="1"/>
    <col min="2808" max="2808" width="18" style="36" customWidth="1"/>
    <col min="2809" max="2809" width="14" style="36" customWidth="1"/>
    <col min="2810" max="2813" width="15.140625" style="36" customWidth="1"/>
    <col min="2814" max="2814" width="14.7109375" style="36" customWidth="1"/>
    <col min="2815" max="2817" width="15.85546875" style="36" customWidth="1"/>
    <col min="2818" max="2818" width="16" style="36" customWidth="1"/>
    <col min="2819" max="2819" width="10" style="36" customWidth="1"/>
    <col min="2820" max="2820" width="16" style="36" customWidth="1"/>
    <col min="2821" max="2821" width="14.7109375" style="36" customWidth="1"/>
    <col min="2822" max="2822" width="13.28515625" style="36" customWidth="1"/>
    <col min="2823" max="2823" width="17.85546875" style="36" bestFit="1" customWidth="1"/>
    <col min="2824" max="2824" width="15.140625" style="36" customWidth="1"/>
    <col min="2825" max="2825" width="18.140625" style="36" customWidth="1"/>
    <col min="2826" max="2826" width="17.140625" style="36" customWidth="1"/>
    <col min="2827" max="2827" width="14.7109375" style="36" customWidth="1"/>
    <col min="2828" max="2828" width="16.42578125" style="36" bestFit="1" customWidth="1"/>
    <col min="2829" max="3056" width="9.140625" style="36"/>
    <col min="3057" max="3057" width="20.5703125" style="36" customWidth="1"/>
    <col min="3058" max="3058" width="14.42578125" style="36" customWidth="1"/>
    <col min="3059" max="3059" width="14.140625" style="36" customWidth="1"/>
    <col min="3060" max="3060" width="12.5703125" style="36" customWidth="1"/>
    <col min="3061" max="3062" width="15.85546875" style="36" customWidth="1"/>
    <col min="3063" max="3063" width="16.42578125" style="36" customWidth="1"/>
    <col min="3064" max="3064" width="18" style="36" customWidth="1"/>
    <col min="3065" max="3065" width="14" style="36" customWidth="1"/>
    <col min="3066" max="3069" width="15.140625" style="36" customWidth="1"/>
    <col min="3070" max="3070" width="14.7109375" style="36" customWidth="1"/>
    <col min="3071" max="3073" width="15.85546875" style="36" customWidth="1"/>
    <col min="3074" max="3074" width="16" style="36" customWidth="1"/>
    <col min="3075" max="3075" width="10" style="36" customWidth="1"/>
    <col min="3076" max="3076" width="16" style="36" customWidth="1"/>
    <col min="3077" max="3077" width="14.7109375" style="36" customWidth="1"/>
    <col min="3078" max="3078" width="13.28515625" style="36" customWidth="1"/>
    <col min="3079" max="3079" width="17.85546875" style="36" bestFit="1" customWidth="1"/>
    <col min="3080" max="3080" width="15.140625" style="36" customWidth="1"/>
    <col min="3081" max="3081" width="18.140625" style="36" customWidth="1"/>
    <col min="3082" max="3082" width="17.140625" style="36" customWidth="1"/>
    <col min="3083" max="3083" width="14.7109375" style="36" customWidth="1"/>
    <col min="3084" max="3084" width="16.42578125" style="36" bestFit="1" customWidth="1"/>
    <col min="3085" max="3312" width="9.140625" style="36"/>
    <col min="3313" max="3313" width="20.5703125" style="36" customWidth="1"/>
    <col min="3314" max="3314" width="14.42578125" style="36" customWidth="1"/>
    <col min="3315" max="3315" width="14.140625" style="36" customWidth="1"/>
    <col min="3316" max="3316" width="12.5703125" style="36" customWidth="1"/>
    <col min="3317" max="3318" width="15.85546875" style="36" customWidth="1"/>
    <col min="3319" max="3319" width="16.42578125" style="36" customWidth="1"/>
    <col min="3320" max="3320" width="18" style="36" customWidth="1"/>
    <col min="3321" max="3321" width="14" style="36" customWidth="1"/>
    <col min="3322" max="3325" width="15.140625" style="36" customWidth="1"/>
    <col min="3326" max="3326" width="14.7109375" style="36" customWidth="1"/>
    <col min="3327" max="3329" width="15.85546875" style="36" customWidth="1"/>
    <col min="3330" max="3330" width="16" style="36" customWidth="1"/>
    <col min="3331" max="3331" width="10" style="36" customWidth="1"/>
    <col min="3332" max="3332" width="16" style="36" customWidth="1"/>
    <col min="3333" max="3333" width="14.7109375" style="36" customWidth="1"/>
    <col min="3334" max="3334" width="13.28515625" style="36" customWidth="1"/>
    <col min="3335" max="3335" width="17.85546875" style="36" bestFit="1" customWidth="1"/>
    <col min="3336" max="3336" width="15.140625" style="36" customWidth="1"/>
    <col min="3337" max="3337" width="18.140625" style="36" customWidth="1"/>
    <col min="3338" max="3338" width="17.140625" style="36" customWidth="1"/>
    <col min="3339" max="3339" width="14.7109375" style="36" customWidth="1"/>
    <col min="3340" max="3340" width="16.42578125" style="36" bestFit="1" customWidth="1"/>
    <col min="3341" max="3568" width="9.140625" style="36"/>
    <col min="3569" max="3569" width="20.5703125" style="36" customWidth="1"/>
    <col min="3570" max="3570" width="14.42578125" style="36" customWidth="1"/>
    <col min="3571" max="3571" width="14.140625" style="36" customWidth="1"/>
    <col min="3572" max="3572" width="12.5703125" style="36" customWidth="1"/>
    <col min="3573" max="3574" width="15.85546875" style="36" customWidth="1"/>
    <col min="3575" max="3575" width="16.42578125" style="36" customWidth="1"/>
    <col min="3576" max="3576" width="18" style="36" customWidth="1"/>
    <col min="3577" max="3577" width="14" style="36" customWidth="1"/>
    <col min="3578" max="3581" width="15.140625" style="36" customWidth="1"/>
    <col min="3582" max="3582" width="14.7109375" style="36" customWidth="1"/>
    <col min="3583" max="3585" width="15.85546875" style="36" customWidth="1"/>
    <col min="3586" max="3586" width="16" style="36" customWidth="1"/>
    <col min="3587" max="3587" width="10" style="36" customWidth="1"/>
    <col min="3588" max="3588" width="16" style="36" customWidth="1"/>
    <col min="3589" max="3589" width="14.7109375" style="36" customWidth="1"/>
    <col min="3590" max="3590" width="13.28515625" style="36" customWidth="1"/>
    <col min="3591" max="3591" width="17.85546875" style="36" bestFit="1" customWidth="1"/>
    <col min="3592" max="3592" width="15.140625" style="36" customWidth="1"/>
    <col min="3593" max="3593" width="18.140625" style="36" customWidth="1"/>
    <col min="3594" max="3594" width="17.140625" style="36" customWidth="1"/>
    <col min="3595" max="3595" width="14.7109375" style="36" customWidth="1"/>
    <col min="3596" max="3596" width="16.42578125" style="36" bestFit="1" customWidth="1"/>
    <col min="3597" max="3824" width="9.140625" style="36"/>
    <col min="3825" max="3825" width="20.5703125" style="36" customWidth="1"/>
    <col min="3826" max="3826" width="14.42578125" style="36" customWidth="1"/>
    <col min="3827" max="3827" width="14.140625" style="36" customWidth="1"/>
    <col min="3828" max="3828" width="12.5703125" style="36" customWidth="1"/>
    <col min="3829" max="3830" width="15.85546875" style="36" customWidth="1"/>
    <col min="3831" max="3831" width="16.42578125" style="36" customWidth="1"/>
    <col min="3832" max="3832" width="18" style="36" customWidth="1"/>
    <col min="3833" max="3833" width="14" style="36" customWidth="1"/>
    <col min="3834" max="3837" width="15.140625" style="36" customWidth="1"/>
    <col min="3838" max="3838" width="14.7109375" style="36" customWidth="1"/>
    <col min="3839" max="3841" width="15.85546875" style="36" customWidth="1"/>
    <col min="3842" max="3842" width="16" style="36" customWidth="1"/>
    <col min="3843" max="3843" width="10" style="36" customWidth="1"/>
    <col min="3844" max="3844" width="16" style="36" customWidth="1"/>
    <col min="3845" max="3845" width="14.7109375" style="36" customWidth="1"/>
    <col min="3846" max="3846" width="13.28515625" style="36" customWidth="1"/>
    <col min="3847" max="3847" width="17.85546875" style="36" bestFit="1" customWidth="1"/>
    <col min="3848" max="3848" width="15.140625" style="36" customWidth="1"/>
    <col min="3849" max="3849" width="18.140625" style="36" customWidth="1"/>
    <col min="3850" max="3850" width="17.140625" style="36" customWidth="1"/>
    <col min="3851" max="3851" width="14.7109375" style="36" customWidth="1"/>
    <col min="3852" max="3852" width="16.42578125" style="36" bestFit="1" customWidth="1"/>
    <col min="3853" max="4080" width="9.140625" style="36"/>
    <col min="4081" max="4081" width="20.5703125" style="36" customWidth="1"/>
    <col min="4082" max="4082" width="14.42578125" style="36" customWidth="1"/>
    <col min="4083" max="4083" width="14.140625" style="36" customWidth="1"/>
    <col min="4084" max="4084" width="12.5703125" style="36" customWidth="1"/>
    <col min="4085" max="4086" width="15.85546875" style="36" customWidth="1"/>
    <col min="4087" max="4087" width="16.42578125" style="36" customWidth="1"/>
    <col min="4088" max="4088" width="18" style="36" customWidth="1"/>
    <col min="4089" max="4089" width="14" style="36" customWidth="1"/>
    <col min="4090" max="4093" width="15.140625" style="36" customWidth="1"/>
    <col min="4094" max="4094" width="14.7109375" style="36" customWidth="1"/>
    <col min="4095" max="4097" width="15.85546875" style="36" customWidth="1"/>
    <col min="4098" max="4098" width="16" style="36" customWidth="1"/>
    <col min="4099" max="4099" width="10" style="36" customWidth="1"/>
    <col min="4100" max="4100" width="16" style="36" customWidth="1"/>
    <col min="4101" max="4101" width="14.7109375" style="36" customWidth="1"/>
    <col min="4102" max="4102" width="13.28515625" style="36" customWidth="1"/>
    <col min="4103" max="4103" width="17.85546875" style="36" bestFit="1" customWidth="1"/>
    <col min="4104" max="4104" width="15.140625" style="36" customWidth="1"/>
    <col min="4105" max="4105" width="18.140625" style="36" customWidth="1"/>
    <col min="4106" max="4106" width="17.140625" style="36" customWidth="1"/>
    <col min="4107" max="4107" width="14.7109375" style="36" customWidth="1"/>
    <col min="4108" max="4108" width="16.42578125" style="36" bestFit="1" customWidth="1"/>
    <col min="4109" max="4336" width="9.140625" style="36"/>
    <col min="4337" max="4337" width="20.5703125" style="36" customWidth="1"/>
    <col min="4338" max="4338" width="14.42578125" style="36" customWidth="1"/>
    <col min="4339" max="4339" width="14.140625" style="36" customWidth="1"/>
    <col min="4340" max="4340" width="12.5703125" style="36" customWidth="1"/>
    <col min="4341" max="4342" width="15.85546875" style="36" customWidth="1"/>
    <col min="4343" max="4343" width="16.42578125" style="36" customWidth="1"/>
    <col min="4344" max="4344" width="18" style="36" customWidth="1"/>
    <col min="4345" max="4345" width="14" style="36" customWidth="1"/>
    <col min="4346" max="4349" width="15.140625" style="36" customWidth="1"/>
    <col min="4350" max="4350" width="14.7109375" style="36" customWidth="1"/>
    <col min="4351" max="4353" width="15.85546875" style="36" customWidth="1"/>
    <col min="4354" max="4354" width="16" style="36" customWidth="1"/>
    <col min="4355" max="4355" width="10" style="36" customWidth="1"/>
    <col min="4356" max="4356" width="16" style="36" customWidth="1"/>
    <col min="4357" max="4357" width="14.7109375" style="36" customWidth="1"/>
    <col min="4358" max="4358" width="13.28515625" style="36" customWidth="1"/>
    <col min="4359" max="4359" width="17.85546875" style="36" bestFit="1" customWidth="1"/>
    <col min="4360" max="4360" width="15.140625" style="36" customWidth="1"/>
    <col min="4361" max="4361" width="18.140625" style="36" customWidth="1"/>
    <col min="4362" max="4362" width="17.140625" style="36" customWidth="1"/>
    <col min="4363" max="4363" width="14.7109375" style="36" customWidth="1"/>
    <col min="4364" max="4364" width="16.42578125" style="36" bestFit="1" customWidth="1"/>
    <col min="4365" max="4592" width="9.140625" style="36"/>
    <col min="4593" max="4593" width="20.5703125" style="36" customWidth="1"/>
    <col min="4594" max="4594" width="14.42578125" style="36" customWidth="1"/>
    <col min="4595" max="4595" width="14.140625" style="36" customWidth="1"/>
    <col min="4596" max="4596" width="12.5703125" style="36" customWidth="1"/>
    <col min="4597" max="4598" width="15.85546875" style="36" customWidth="1"/>
    <col min="4599" max="4599" width="16.42578125" style="36" customWidth="1"/>
    <col min="4600" max="4600" width="18" style="36" customWidth="1"/>
    <col min="4601" max="4601" width="14" style="36" customWidth="1"/>
    <col min="4602" max="4605" width="15.140625" style="36" customWidth="1"/>
    <col min="4606" max="4606" width="14.7109375" style="36" customWidth="1"/>
    <col min="4607" max="4609" width="15.85546875" style="36" customWidth="1"/>
    <col min="4610" max="4610" width="16" style="36" customWidth="1"/>
    <col min="4611" max="4611" width="10" style="36" customWidth="1"/>
    <col min="4612" max="4612" width="16" style="36" customWidth="1"/>
    <col min="4613" max="4613" width="14.7109375" style="36" customWidth="1"/>
    <col min="4614" max="4614" width="13.28515625" style="36" customWidth="1"/>
    <col min="4615" max="4615" width="17.85546875" style="36" bestFit="1" customWidth="1"/>
    <col min="4616" max="4616" width="15.140625" style="36" customWidth="1"/>
    <col min="4617" max="4617" width="18.140625" style="36" customWidth="1"/>
    <col min="4618" max="4618" width="17.140625" style="36" customWidth="1"/>
    <col min="4619" max="4619" width="14.7109375" style="36" customWidth="1"/>
    <col min="4620" max="4620" width="16.42578125" style="36" bestFit="1" customWidth="1"/>
    <col min="4621" max="4848" width="9.140625" style="36"/>
    <col min="4849" max="4849" width="20.5703125" style="36" customWidth="1"/>
    <col min="4850" max="4850" width="14.42578125" style="36" customWidth="1"/>
    <col min="4851" max="4851" width="14.140625" style="36" customWidth="1"/>
    <col min="4852" max="4852" width="12.5703125" style="36" customWidth="1"/>
    <col min="4853" max="4854" width="15.85546875" style="36" customWidth="1"/>
    <col min="4855" max="4855" width="16.42578125" style="36" customWidth="1"/>
    <col min="4856" max="4856" width="18" style="36" customWidth="1"/>
    <col min="4857" max="4857" width="14" style="36" customWidth="1"/>
    <col min="4858" max="4861" width="15.140625" style="36" customWidth="1"/>
    <col min="4862" max="4862" width="14.7109375" style="36" customWidth="1"/>
    <col min="4863" max="4865" width="15.85546875" style="36" customWidth="1"/>
    <col min="4866" max="4866" width="16" style="36" customWidth="1"/>
    <col min="4867" max="4867" width="10" style="36" customWidth="1"/>
    <col min="4868" max="4868" width="16" style="36" customWidth="1"/>
    <col min="4869" max="4869" width="14.7109375" style="36" customWidth="1"/>
    <col min="4870" max="4870" width="13.28515625" style="36" customWidth="1"/>
    <col min="4871" max="4871" width="17.85546875" style="36" bestFit="1" customWidth="1"/>
    <col min="4872" max="4872" width="15.140625" style="36" customWidth="1"/>
    <col min="4873" max="4873" width="18.140625" style="36" customWidth="1"/>
    <col min="4874" max="4874" width="17.140625" style="36" customWidth="1"/>
    <col min="4875" max="4875" width="14.7109375" style="36" customWidth="1"/>
    <col min="4876" max="4876" width="16.42578125" style="36" bestFit="1" customWidth="1"/>
    <col min="4877" max="5104" width="9.140625" style="36"/>
    <col min="5105" max="5105" width="20.5703125" style="36" customWidth="1"/>
    <col min="5106" max="5106" width="14.42578125" style="36" customWidth="1"/>
    <col min="5107" max="5107" width="14.140625" style="36" customWidth="1"/>
    <col min="5108" max="5108" width="12.5703125" style="36" customWidth="1"/>
    <col min="5109" max="5110" width="15.85546875" style="36" customWidth="1"/>
    <col min="5111" max="5111" width="16.42578125" style="36" customWidth="1"/>
    <col min="5112" max="5112" width="18" style="36" customWidth="1"/>
    <col min="5113" max="5113" width="14" style="36" customWidth="1"/>
    <col min="5114" max="5117" width="15.140625" style="36" customWidth="1"/>
    <col min="5118" max="5118" width="14.7109375" style="36" customWidth="1"/>
    <col min="5119" max="5121" width="15.85546875" style="36" customWidth="1"/>
    <col min="5122" max="5122" width="16" style="36" customWidth="1"/>
    <col min="5123" max="5123" width="10" style="36" customWidth="1"/>
    <col min="5124" max="5124" width="16" style="36" customWidth="1"/>
    <col min="5125" max="5125" width="14.7109375" style="36" customWidth="1"/>
    <col min="5126" max="5126" width="13.28515625" style="36" customWidth="1"/>
    <col min="5127" max="5127" width="17.85546875" style="36" bestFit="1" customWidth="1"/>
    <col min="5128" max="5128" width="15.140625" style="36" customWidth="1"/>
    <col min="5129" max="5129" width="18.140625" style="36" customWidth="1"/>
    <col min="5130" max="5130" width="17.140625" style="36" customWidth="1"/>
    <col min="5131" max="5131" width="14.7109375" style="36" customWidth="1"/>
    <col min="5132" max="5132" width="16.42578125" style="36" bestFit="1" customWidth="1"/>
    <col min="5133" max="5360" width="9.140625" style="36"/>
    <col min="5361" max="5361" width="20.5703125" style="36" customWidth="1"/>
    <col min="5362" max="5362" width="14.42578125" style="36" customWidth="1"/>
    <col min="5363" max="5363" width="14.140625" style="36" customWidth="1"/>
    <col min="5364" max="5364" width="12.5703125" style="36" customWidth="1"/>
    <col min="5365" max="5366" width="15.85546875" style="36" customWidth="1"/>
    <col min="5367" max="5367" width="16.42578125" style="36" customWidth="1"/>
    <col min="5368" max="5368" width="18" style="36" customWidth="1"/>
    <col min="5369" max="5369" width="14" style="36" customWidth="1"/>
    <col min="5370" max="5373" width="15.140625" style="36" customWidth="1"/>
    <col min="5374" max="5374" width="14.7109375" style="36" customWidth="1"/>
    <col min="5375" max="5377" width="15.85546875" style="36" customWidth="1"/>
    <col min="5378" max="5378" width="16" style="36" customWidth="1"/>
    <col min="5379" max="5379" width="10" style="36" customWidth="1"/>
    <col min="5380" max="5380" width="16" style="36" customWidth="1"/>
    <col min="5381" max="5381" width="14.7109375" style="36" customWidth="1"/>
    <col min="5382" max="5382" width="13.28515625" style="36" customWidth="1"/>
    <col min="5383" max="5383" width="17.85546875" style="36" bestFit="1" customWidth="1"/>
    <col min="5384" max="5384" width="15.140625" style="36" customWidth="1"/>
    <col min="5385" max="5385" width="18.140625" style="36" customWidth="1"/>
    <col min="5386" max="5386" width="17.140625" style="36" customWidth="1"/>
    <col min="5387" max="5387" width="14.7109375" style="36" customWidth="1"/>
    <col min="5388" max="5388" width="16.42578125" style="36" bestFit="1" customWidth="1"/>
    <col min="5389" max="5616" width="9.140625" style="36"/>
    <col min="5617" max="5617" width="20.5703125" style="36" customWidth="1"/>
    <col min="5618" max="5618" width="14.42578125" style="36" customWidth="1"/>
    <col min="5619" max="5619" width="14.140625" style="36" customWidth="1"/>
    <col min="5620" max="5620" width="12.5703125" style="36" customWidth="1"/>
    <col min="5621" max="5622" width="15.85546875" style="36" customWidth="1"/>
    <col min="5623" max="5623" width="16.42578125" style="36" customWidth="1"/>
    <col min="5624" max="5624" width="18" style="36" customWidth="1"/>
    <col min="5625" max="5625" width="14" style="36" customWidth="1"/>
    <col min="5626" max="5629" width="15.140625" style="36" customWidth="1"/>
    <col min="5630" max="5630" width="14.7109375" style="36" customWidth="1"/>
    <col min="5631" max="5633" width="15.85546875" style="36" customWidth="1"/>
    <col min="5634" max="5634" width="16" style="36" customWidth="1"/>
    <col min="5635" max="5635" width="10" style="36" customWidth="1"/>
    <col min="5636" max="5636" width="16" style="36" customWidth="1"/>
    <col min="5637" max="5637" width="14.7109375" style="36" customWidth="1"/>
    <col min="5638" max="5638" width="13.28515625" style="36" customWidth="1"/>
    <col min="5639" max="5639" width="17.85546875" style="36" bestFit="1" customWidth="1"/>
    <col min="5640" max="5640" width="15.140625" style="36" customWidth="1"/>
    <col min="5641" max="5641" width="18.140625" style="36" customWidth="1"/>
    <col min="5642" max="5642" width="17.140625" style="36" customWidth="1"/>
    <col min="5643" max="5643" width="14.7109375" style="36" customWidth="1"/>
    <col min="5644" max="5644" width="16.42578125" style="36" bestFit="1" customWidth="1"/>
    <col min="5645" max="5872" width="9.140625" style="36"/>
    <col min="5873" max="5873" width="20.5703125" style="36" customWidth="1"/>
    <col min="5874" max="5874" width="14.42578125" style="36" customWidth="1"/>
    <col min="5875" max="5875" width="14.140625" style="36" customWidth="1"/>
    <col min="5876" max="5876" width="12.5703125" style="36" customWidth="1"/>
    <col min="5877" max="5878" width="15.85546875" style="36" customWidth="1"/>
    <col min="5879" max="5879" width="16.42578125" style="36" customWidth="1"/>
    <col min="5880" max="5880" width="18" style="36" customWidth="1"/>
    <col min="5881" max="5881" width="14" style="36" customWidth="1"/>
    <col min="5882" max="5885" width="15.140625" style="36" customWidth="1"/>
    <col min="5886" max="5886" width="14.7109375" style="36" customWidth="1"/>
    <col min="5887" max="5889" width="15.85546875" style="36" customWidth="1"/>
    <col min="5890" max="5890" width="16" style="36" customWidth="1"/>
    <col min="5891" max="5891" width="10" style="36" customWidth="1"/>
    <col min="5892" max="5892" width="16" style="36" customWidth="1"/>
    <col min="5893" max="5893" width="14.7109375" style="36" customWidth="1"/>
    <col min="5894" max="5894" width="13.28515625" style="36" customWidth="1"/>
    <col min="5895" max="5895" width="17.85546875" style="36" bestFit="1" customWidth="1"/>
    <col min="5896" max="5896" width="15.140625" style="36" customWidth="1"/>
    <col min="5897" max="5897" width="18.140625" style="36" customWidth="1"/>
    <col min="5898" max="5898" width="17.140625" style="36" customWidth="1"/>
    <col min="5899" max="5899" width="14.7109375" style="36" customWidth="1"/>
    <col min="5900" max="5900" width="16.42578125" style="36" bestFit="1" customWidth="1"/>
    <col min="5901" max="6128" width="9.140625" style="36"/>
    <col min="6129" max="6129" width="20.5703125" style="36" customWidth="1"/>
    <col min="6130" max="6130" width="14.42578125" style="36" customWidth="1"/>
    <col min="6131" max="6131" width="14.140625" style="36" customWidth="1"/>
    <col min="6132" max="6132" width="12.5703125" style="36" customWidth="1"/>
    <col min="6133" max="6134" width="15.85546875" style="36" customWidth="1"/>
    <col min="6135" max="6135" width="16.42578125" style="36" customWidth="1"/>
    <col min="6136" max="6136" width="18" style="36" customWidth="1"/>
    <col min="6137" max="6137" width="14" style="36" customWidth="1"/>
    <col min="6138" max="6141" width="15.140625" style="36" customWidth="1"/>
    <col min="6142" max="6142" width="14.7109375" style="36" customWidth="1"/>
    <col min="6143" max="6145" width="15.85546875" style="36" customWidth="1"/>
    <col min="6146" max="6146" width="16" style="36" customWidth="1"/>
    <col min="6147" max="6147" width="10" style="36" customWidth="1"/>
    <col min="6148" max="6148" width="16" style="36" customWidth="1"/>
    <col min="6149" max="6149" width="14.7109375" style="36" customWidth="1"/>
    <col min="6150" max="6150" width="13.28515625" style="36" customWidth="1"/>
    <col min="6151" max="6151" width="17.85546875" style="36" bestFit="1" customWidth="1"/>
    <col min="6152" max="6152" width="15.140625" style="36" customWidth="1"/>
    <col min="6153" max="6153" width="18.140625" style="36" customWidth="1"/>
    <col min="6154" max="6154" width="17.140625" style="36" customWidth="1"/>
    <col min="6155" max="6155" width="14.7109375" style="36" customWidth="1"/>
    <col min="6156" max="6156" width="16.42578125" style="36" bestFit="1" customWidth="1"/>
    <col min="6157" max="6384" width="9.140625" style="36"/>
    <col min="6385" max="6385" width="20.5703125" style="36" customWidth="1"/>
    <col min="6386" max="6386" width="14.42578125" style="36" customWidth="1"/>
    <col min="6387" max="6387" width="14.140625" style="36" customWidth="1"/>
    <col min="6388" max="6388" width="12.5703125" style="36" customWidth="1"/>
    <col min="6389" max="6390" width="15.85546875" style="36" customWidth="1"/>
    <col min="6391" max="6391" width="16.42578125" style="36" customWidth="1"/>
    <col min="6392" max="6392" width="18" style="36" customWidth="1"/>
    <col min="6393" max="6393" width="14" style="36" customWidth="1"/>
    <col min="6394" max="6397" width="15.140625" style="36" customWidth="1"/>
    <col min="6398" max="6398" width="14.7109375" style="36" customWidth="1"/>
    <col min="6399" max="6401" width="15.85546875" style="36" customWidth="1"/>
    <col min="6402" max="6402" width="16" style="36" customWidth="1"/>
    <col min="6403" max="6403" width="10" style="36" customWidth="1"/>
    <col min="6404" max="6404" width="16" style="36" customWidth="1"/>
    <col min="6405" max="6405" width="14.7109375" style="36" customWidth="1"/>
    <col min="6406" max="6406" width="13.28515625" style="36" customWidth="1"/>
    <col min="6407" max="6407" width="17.85546875" style="36" bestFit="1" customWidth="1"/>
    <col min="6408" max="6408" width="15.140625" style="36" customWidth="1"/>
    <col min="6409" max="6409" width="18.140625" style="36" customWidth="1"/>
    <col min="6410" max="6410" width="17.140625" style="36" customWidth="1"/>
    <col min="6411" max="6411" width="14.7109375" style="36" customWidth="1"/>
    <col min="6412" max="6412" width="16.42578125" style="36" bestFit="1" customWidth="1"/>
    <col min="6413" max="6640" width="9.140625" style="36"/>
    <col min="6641" max="6641" width="20.5703125" style="36" customWidth="1"/>
    <col min="6642" max="6642" width="14.42578125" style="36" customWidth="1"/>
    <col min="6643" max="6643" width="14.140625" style="36" customWidth="1"/>
    <col min="6644" max="6644" width="12.5703125" style="36" customWidth="1"/>
    <col min="6645" max="6646" width="15.85546875" style="36" customWidth="1"/>
    <col min="6647" max="6647" width="16.42578125" style="36" customWidth="1"/>
    <col min="6648" max="6648" width="18" style="36" customWidth="1"/>
    <col min="6649" max="6649" width="14" style="36" customWidth="1"/>
    <col min="6650" max="6653" width="15.140625" style="36" customWidth="1"/>
    <col min="6654" max="6654" width="14.7109375" style="36" customWidth="1"/>
    <col min="6655" max="6657" width="15.85546875" style="36" customWidth="1"/>
    <col min="6658" max="6658" width="16" style="36" customWidth="1"/>
    <col min="6659" max="6659" width="10" style="36" customWidth="1"/>
    <col min="6660" max="6660" width="16" style="36" customWidth="1"/>
    <col min="6661" max="6661" width="14.7109375" style="36" customWidth="1"/>
    <col min="6662" max="6662" width="13.28515625" style="36" customWidth="1"/>
    <col min="6663" max="6663" width="17.85546875" style="36" bestFit="1" customWidth="1"/>
    <col min="6664" max="6664" width="15.140625" style="36" customWidth="1"/>
    <col min="6665" max="6665" width="18.140625" style="36" customWidth="1"/>
    <col min="6666" max="6666" width="17.140625" style="36" customWidth="1"/>
    <col min="6667" max="6667" width="14.7109375" style="36" customWidth="1"/>
    <col min="6668" max="6668" width="16.42578125" style="36" bestFit="1" customWidth="1"/>
    <col min="6669" max="6896" width="9.140625" style="36"/>
    <col min="6897" max="6897" width="20.5703125" style="36" customWidth="1"/>
    <col min="6898" max="6898" width="14.42578125" style="36" customWidth="1"/>
    <col min="6899" max="6899" width="14.140625" style="36" customWidth="1"/>
    <col min="6900" max="6900" width="12.5703125" style="36" customWidth="1"/>
    <col min="6901" max="6902" width="15.85546875" style="36" customWidth="1"/>
    <col min="6903" max="6903" width="16.42578125" style="36" customWidth="1"/>
    <col min="6904" max="6904" width="18" style="36" customWidth="1"/>
    <col min="6905" max="6905" width="14" style="36" customWidth="1"/>
    <col min="6906" max="6909" width="15.140625" style="36" customWidth="1"/>
    <col min="6910" max="6910" width="14.7109375" style="36" customWidth="1"/>
    <col min="6911" max="6913" width="15.85546875" style="36" customWidth="1"/>
    <col min="6914" max="6914" width="16" style="36" customWidth="1"/>
    <col min="6915" max="6915" width="10" style="36" customWidth="1"/>
    <col min="6916" max="6916" width="16" style="36" customWidth="1"/>
    <col min="6917" max="6917" width="14.7109375" style="36" customWidth="1"/>
    <col min="6918" max="6918" width="13.28515625" style="36" customWidth="1"/>
    <col min="6919" max="6919" width="17.85546875" style="36" bestFit="1" customWidth="1"/>
    <col min="6920" max="6920" width="15.140625" style="36" customWidth="1"/>
    <col min="6921" max="6921" width="18.140625" style="36" customWidth="1"/>
    <col min="6922" max="6922" width="17.140625" style="36" customWidth="1"/>
    <col min="6923" max="6923" width="14.7109375" style="36" customWidth="1"/>
    <col min="6924" max="6924" width="16.42578125" style="36" bestFit="1" customWidth="1"/>
    <col min="6925" max="7152" width="9.140625" style="36"/>
    <col min="7153" max="7153" width="20.5703125" style="36" customWidth="1"/>
    <col min="7154" max="7154" width="14.42578125" style="36" customWidth="1"/>
    <col min="7155" max="7155" width="14.140625" style="36" customWidth="1"/>
    <col min="7156" max="7156" width="12.5703125" style="36" customWidth="1"/>
    <col min="7157" max="7158" width="15.85546875" style="36" customWidth="1"/>
    <col min="7159" max="7159" width="16.42578125" style="36" customWidth="1"/>
    <col min="7160" max="7160" width="18" style="36" customWidth="1"/>
    <col min="7161" max="7161" width="14" style="36" customWidth="1"/>
    <col min="7162" max="7165" width="15.140625" style="36" customWidth="1"/>
    <col min="7166" max="7166" width="14.7109375" style="36" customWidth="1"/>
    <col min="7167" max="7169" width="15.85546875" style="36" customWidth="1"/>
    <col min="7170" max="7170" width="16" style="36" customWidth="1"/>
    <col min="7171" max="7171" width="10" style="36" customWidth="1"/>
    <col min="7172" max="7172" width="16" style="36" customWidth="1"/>
    <col min="7173" max="7173" width="14.7109375" style="36" customWidth="1"/>
    <col min="7174" max="7174" width="13.28515625" style="36" customWidth="1"/>
    <col min="7175" max="7175" width="17.85546875" style="36" bestFit="1" customWidth="1"/>
    <col min="7176" max="7176" width="15.140625" style="36" customWidth="1"/>
    <col min="7177" max="7177" width="18.140625" style="36" customWidth="1"/>
    <col min="7178" max="7178" width="17.140625" style="36" customWidth="1"/>
    <col min="7179" max="7179" width="14.7109375" style="36" customWidth="1"/>
    <col min="7180" max="7180" width="16.42578125" style="36" bestFit="1" customWidth="1"/>
    <col min="7181" max="7408" width="9.140625" style="36"/>
    <col min="7409" max="7409" width="20.5703125" style="36" customWidth="1"/>
    <col min="7410" max="7410" width="14.42578125" style="36" customWidth="1"/>
    <col min="7411" max="7411" width="14.140625" style="36" customWidth="1"/>
    <col min="7412" max="7412" width="12.5703125" style="36" customWidth="1"/>
    <col min="7413" max="7414" width="15.85546875" style="36" customWidth="1"/>
    <col min="7415" max="7415" width="16.42578125" style="36" customWidth="1"/>
    <col min="7416" max="7416" width="18" style="36" customWidth="1"/>
    <col min="7417" max="7417" width="14" style="36" customWidth="1"/>
    <col min="7418" max="7421" width="15.140625" style="36" customWidth="1"/>
    <col min="7422" max="7422" width="14.7109375" style="36" customWidth="1"/>
    <col min="7423" max="7425" width="15.85546875" style="36" customWidth="1"/>
    <col min="7426" max="7426" width="16" style="36" customWidth="1"/>
    <col min="7427" max="7427" width="10" style="36" customWidth="1"/>
    <col min="7428" max="7428" width="16" style="36" customWidth="1"/>
    <col min="7429" max="7429" width="14.7109375" style="36" customWidth="1"/>
    <col min="7430" max="7430" width="13.28515625" style="36" customWidth="1"/>
    <col min="7431" max="7431" width="17.85546875" style="36" bestFit="1" customWidth="1"/>
    <col min="7432" max="7432" width="15.140625" style="36" customWidth="1"/>
    <col min="7433" max="7433" width="18.140625" style="36" customWidth="1"/>
    <col min="7434" max="7434" width="17.140625" style="36" customWidth="1"/>
    <col min="7435" max="7435" width="14.7109375" style="36" customWidth="1"/>
    <col min="7436" max="7436" width="16.42578125" style="36" bestFit="1" customWidth="1"/>
    <col min="7437" max="7664" width="9.140625" style="36"/>
    <col min="7665" max="7665" width="20.5703125" style="36" customWidth="1"/>
    <col min="7666" max="7666" width="14.42578125" style="36" customWidth="1"/>
    <col min="7667" max="7667" width="14.140625" style="36" customWidth="1"/>
    <col min="7668" max="7668" width="12.5703125" style="36" customWidth="1"/>
    <col min="7669" max="7670" width="15.85546875" style="36" customWidth="1"/>
    <col min="7671" max="7671" width="16.42578125" style="36" customWidth="1"/>
    <col min="7672" max="7672" width="18" style="36" customWidth="1"/>
    <col min="7673" max="7673" width="14" style="36" customWidth="1"/>
    <col min="7674" max="7677" width="15.140625" style="36" customWidth="1"/>
    <col min="7678" max="7678" width="14.7109375" style="36" customWidth="1"/>
    <col min="7679" max="7681" width="15.85546875" style="36" customWidth="1"/>
    <col min="7682" max="7682" width="16" style="36" customWidth="1"/>
    <col min="7683" max="7683" width="10" style="36" customWidth="1"/>
    <col min="7684" max="7684" width="16" style="36" customWidth="1"/>
    <col min="7685" max="7685" width="14.7109375" style="36" customWidth="1"/>
    <col min="7686" max="7686" width="13.28515625" style="36" customWidth="1"/>
    <col min="7687" max="7687" width="17.85546875" style="36" bestFit="1" customWidth="1"/>
    <col min="7688" max="7688" width="15.140625" style="36" customWidth="1"/>
    <col min="7689" max="7689" width="18.140625" style="36" customWidth="1"/>
    <col min="7690" max="7690" width="17.140625" style="36" customWidth="1"/>
    <col min="7691" max="7691" width="14.7109375" style="36" customWidth="1"/>
    <col min="7692" max="7692" width="16.42578125" style="36" bestFit="1" customWidth="1"/>
    <col min="7693" max="7920" width="9.140625" style="36"/>
    <col min="7921" max="7921" width="20.5703125" style="36" customWidth="1"/>
    <col min="7922" max="7922" width="14.42578125" style="36" customWidth="1"/>
    <col min="7923" max="7923" width="14.140625" style="36" customWidth="1"/>
    <col min="7924" max="7924" width="12.5703125" style="36" customWidth="1"/>
    <col min="7925" max="7926" width="15.85546875" style="36" customWidth="1"/>
    <col min="7927" max="7927" width="16.42578125" style="36" customWidth="1"/>
    <col min="7928" max="7928" width="18" style="36" customWidth="1"/>
    <col min="7929" max="7929" width="14" style="36" customWidth="1"/>
    <col min="7930" max="7933" width="15.140625" style="36" customWidth="1"/>
    <col min="7934" max="7934" width="14.7109375" style="36" customWidth="1"/>
    <col min="7935" max="7937" width="15.85546875" style="36" customWidth="1"/>
    <col min="7938" max="7938" width="16" style="36" customWidth="1"/>
    <col min="7939" max="7939" width="10" style="36" customWidth="1"/>
    <col min="7940" max="7940" width="16" style="36" customWidth="1"/>
    <col min="7941" max="7941" width="14.7109375" style="36" customWidth="1"/>
    <col min="7942" max="7942" width="13.28515625" style="36" customWidth="1"/>
    <col min="7943" max="7943" width="17.85546875" style="36" bestFit="1" customWidth="1"/>
    <col min="7944" max="7944" width="15.140625" style="36" customWidth="1"/>
    <col min="7945" max="7945" width="18.140625" style="36" customWidth="1"/>
    <col min="7946" max="7946" width="17.140625" style="36" customWidth="1"/>
    <col min="7947" max="7947" width="14.7109375" style="36" customWidth="1"/>
    <col min="7948" max="7948" width="16.42578125" style="36" bestFit="1" customWidth="1"/>
    <col min="7949" max="8176" width="9.140625" style="36"/>
    <col min="8177" max="8177" width="20.5703125" style="36" customWidth="1"/>
    <col min="8178" max="8178" width="14.42578125" style="36" customWidth="1"/>
    <col min="8179" max="8179" width="14.140625" style="36" customWidth="1"/>
    <col min="8180" max="8180" width="12.5703125" style="36" customWidth="1"/>
    <col min="8181" max="8182" width="15.85546875" style="36" customWidth="1"/>
    <col min="8183" max="8183" width="16.42578125" style="36" customWidth="1"/>
    <col min="8184" max="8184" width="18" style="36" customWidth="1"/>
    <col min="8185" max="8185" width="14" style="36" customWidth="1"/>
    <col min="8186" max="8189" width="15.140625" style="36" customWidth="1"/>
    <col min="8190" max="8190" width="14.7109375" style="36" customWidth="1"/>
    <col min="8191" max="8193" width="15.85546875" style="36" customWidth="1"/>
    <col min="8194" max="8194" width="16" style="36" customWidth="1"/>
    <col min="8195" max="8195" width="10" style="36" customWidth="1"/>
    <col min="8196" max="8196" width="16" style="36" customWidth="1"/>
    <col min="8197" max="8197" width="14.7109375" style="36" customWidth="1"/>
    <col min="8198" max="8198" width="13.28515625" style="36" customWidth="1"/>
    <col min="8199" max="8199" width="17.85546875" style="36" bestFit="1" customWidth="1"/>
    <col min="8200" max="8200" width="15.140625" style="36" customWidth="1"/>
    <col min="8201" max="8201" width="18.140625" style="36" customWidth="1"/>
    <col min="8202" max="8202" width="17.140625" style="36" customWidth="1"/>
    <col min="8203" max="8203" width="14.7109375" style="36" customWidth="1"/>
    <col min="8204" max="8204" width="16.42578125" style="36" bestFit="1" customWidth="1"/>
    <col min="8205" max="8432" width="9.140625" style="36"/>
    <col min="8433" max="8433" width="20.5703125" style="36" customWidth="1"/>
    <col min="8434" max="8434" width="14.42578125" style="36" customWidth="1"/>
    <col min="8435" max="8435" width="14.140625" style="36" customWidth="1"/>
    <col min="8436" max="8436" width="12.5703125" style="36" customWidth="1"/>
    <col min="8437" max="8438" width="15.85546875" style="36" customWidth="1"/>
    <col min="8439" max="8439" width="16.42578125" style="36" customWidth="1"/>
    <col min="8440" max="8440" width="18" style="36" customWidth="1"/>
    <col min="8441" max="8441" width="14" style="36" customWidth="1"/>
    <col min="8442" max="8445" width="15.140625" style="36" customWidth="1"/>
    <col min="8446" max="8446" width="14.7109375" style="36" customWidth="1"/>
    <col min="8447" max="8449" width="15.85546875" style="36" customWidth="1"/>
    <col min="8450" max="8450" width="16" style="36" customWidth="1"/>
    <col min="8451" max="8451" width="10" style="36" customWidth="1"/>
    <col min="8452" max="8452" width="16" style="36" customWidth="1"/>
    <col min="8453" max="8453" width="14.7109375" style="36" customWidth="1"/>
    <col min="8454" max="8454" width="13.28515625" style="36" customWidth="1"/>
    <col min="8455" max="8455" width="17.85546875" style="36" bestFit="1" customWidth="1"/>
    <col min="8456" max="8456" width="15.140625" style="36" customWidth="1"/>
    <col min="8457" max="8457" width="18.140625" style="36" customWidth="1"/>
    <col min="8458" max="8458" width="17.140625" style="36" customWidth="1"/>
    <col min="8459" max="8459" width="14.7109375" style="36" customWidth="1"/>
    <col min="8460" max="8460" width="16.42578125" style="36" bestFit="1" customWidth="1"/>
    <col min="8461" max="8688" width="9.140625" style="36"/>
    <col min="8689" max="8689" width="20.5703125" style="36" customWidth="1"/>
    <col min="8690" max="8690" width="14.42578125" style="36" customWidth="1"/>
    <col min="8691" max="8691" width="14.140625" style="36" customWidth="1"/>
    <col min="8692" max="8692" width="12.5703125" style="36" customWidth="1"/>
    <col min="8693" max="8694" width="15.85546875" style="36" customWidth="1"/>
    <col min="8695" max="8695" width="16.42578125" style="36" customWidth="1"/>
    <col min="8696" max="8696" width="18" style="36" customWidth="1"/>
    <col min="8697" max="8697" width="14" style="36" customWidth="1"/>
    <col min="8698" max="8701" width="15.140625" style="36" customWidth="1"/>
    <col min="8702" max="8702" width="14.7109375" style="36" customWidth="1"/>
    <col min="8703" max="8705" width="15.85546875" style="36" customWidth="1"/>
    <col min="8706" max="8706" width="16" style="36" customWidth="1"/>
    <col min="8707" max="8707" width="10" style="36" customWidth="1"/>
    <col min="8708" max="8708" width="16" style="36" customWidth="1"/>
    <col min="8709" max="8709" width="14.7109375" style="36" customWidth="1"/>
    <col min="8710" max="8710" width="13.28515625" style="36" customWidth="1"/>
    <col min="8711" max="8711" width="17.85546875" style="36" bestFit="1" customWidth="1"/>
    <col min="8712" max="8712" width="15.140625" style="36" customWidth="1"/>
    <col min="8713" max="8713" width="18.140625" style="36" customWidth="1"/>
    <col min="8714" max="8714" width="17.140625" style="36" customWidth="1"/>
    <col min="8715" max="8715" width="14.7109375" style="36" customWidth="1"/>
    <col min="8716" max="8716" width="16.42578125" style="36" bestFit="1" customWidth="1"/>
    <col min="8717" max="8944" width="9.140625" style="36"/>
    <col min="8945" max="8945" width="20.5703125" style="36" customWidth="1"/>
    <col min="8946" max="8946" width="14.42578125" style="36" customWidth="1"/>
    <col min="8947" max="8947" width="14.140625" style="36" customWidth="1"/>
    <col min="8948" max="8948" width="12.5703125" style="36" customWidth="1"/>
    <col min="8949" max="8950" width="15.85546875" style="36" customWidth="1"/>
    <col min="8951" max="8951" width="16.42578125" style="36" customWidth="1"/>
    <col min="8952" max="8952" width="18" style="36" customWidth="1"/>
    <col min="8953" max="8953" width="14" style="36" customWidth="1"/>
    <col min="8954" max="8957" width="15.140625" style="36" customWidth="1"/>
    <col min="8958" max="8958" width="14.7109375" style="36" customWidth="1"/>
    <col min="8959" max="8961" width="15.85546875" style="36" customWidth="1"/>
    <col min="8962" max="8962" width="16" style="36" customWidth="1"/>
    <col min="8963" max="8963" width="10" style="36" customWidth="1"/>
    <col min="8964" max="8964" width="16" style="36" customWidth="1"/>
    <col min="8965" max="8965" width="14.7109375" style="36" customWidth="1"/>
    <col min="8966" max="8966" width="13.28515625" style="36" customWidth="1"/>
    <col min="8967" max="8967" width="17.85546875" style="36" bestFit="1" customWidth="1"/>
    <col min="8968" max="8968" width="15.140625" style="36" customWidth="1"/>
    <col min="8969" max="8969" width="18.140625" style="36" customWidth="1"/>
    <col min="8970" max="8970" width="17.140625" style="36" customWidth="1"/>
    <col min="8971" max="8971" width="14.7109375" style="36" customWidth="1"/>
    <col min="8972" max="8972" width="16.42578125" style="36" bestFit="1" customWidth="1"/>
    <col min="8973" max="9200" width="9.140625" style="36"/>
    <col min="9201" max="9201" width="20.5703125" style="36" customWidth="1"/>
    <col min="9202" max="9202" width="14.42578125" style="36" customWidth="1"/>
    <col min="9203" max="9203" width="14.140625" style="36" customWidth="1"/>
    <col min="9204" max="9204" width="12.5703125" style="36" customWidth="1"/>
    <col min="9205" max="9206" width="15.85546875" style="36" customWidth="1"/>
    <col min="9207" max="9207" width="16.42578125" style="36" customWidth="1"/>
    <col min="9208" max="9208" width="18" style="36" customWidth="1"/>
    <col min="9209" max="9209" width="14" style="36" customWidth="1"/>
    <col min="9210" max="9213" width="15.140625" style="36" customWidth="1"/>
    <col min="9214" max="9214" width="14.7109375" style="36" customWidth="1"/>
    <col min="9215" max="9217" width="15.85546875" style="36" customWidth="1"/>
    <col min="9218" max="9218" width="16" style="36" customWidth="1"/>
    <col min="9219" max="9219" width="10" style="36" customWidth="1"/>
    <col min="9220" max="9220" width="16" style="36" customWidth="1"/>
    <col min="9221" max="9221" width="14.7109375" style="36" customWidth="1"/>
    <col min="9222" max="9222" width="13.28515625" style="36" customWidth="1"/>
    <col min="9223" max="9223" width="17.85546875" style="36" bestFit="1" customWidth="1"/>
    <col min="9224" max="9224" width="15.140625" style="36" customWidth="1"/>
    <col min="9225" max="9225" width="18.140625" style="36" customWidth="1"/>
    <col min="9226" max="9226" width="17.140625" style="36" customWidth="1"/>
    <col min="9227" max="9227" width="14.7109375" style="36" customWidth="1"/>
    <col min="9228" max="9228" width="16.42578125" style="36" bestFit="1" customWidth="1"/>
    <col min="9229" max="9456" width="9.140625" style="36"/>
    <col min="9457" max="9457" width="20.5703125" style="36" customWidth="1"/>
    <col min="9458" max="9458" width="14.42578125" style="36" customWidth="1"/>
    <col min="9459" max="9459" width="14.140625" style="36" customWidth="1"/>
    <col min="9460" max="9460" width="12.5703125" style="36" customWidth="1"/>
    <col min="9461" max="9462" width="15.85546875" style="36" customWidth="1"/>
    <col min="9463" max="9463" width="16.42578125" style="36" customWidth="1"/>
    <col min="9464" max="9464" width="18" style="36" customWidth="1"/>
    <col min="9465" max="9465" width="14" style="36" customWidth="1"/>
    <col min="9466" max="9469" width="15.140625" style="36" customWidth="1"/>
    <col min="9470" max="9470" width="14.7109375" style="36" customWidth="1"/>
    <col min="9471" max="9473" width="15.85546875" style="36" customWidth="1"/>
    <col min="9474" max="9474" width="16" style="36" customWidth="1"/>
    <col min="9475" max="9475" width="10" style="36" customWidth="1"/>
    <col min="9476" max="9476" width="16" style="36" customWidth="1"/>
    <col min="9477" max="9477" width="14.7109375" style="36" customWidth="1"/>
    <col min="9478" max="9478" width="13.28515625" style="36" customWidth="1"/>
    <col min="9479" max="9479" width="17.85546875" style="36" bestFit="1" customWidth="1"/>
    <col min="9480" max="9480" width="15.140625" style="36" customWidth="1"/>
    <col min="9481" max="9481" width="18.140625" style="36" customWidth="1"/>
    <col min="9482" max="9482" width="17.140625" style="36" customWidth="1"/>
    <col min="9483" max="9483" width="14.7109375" style="36" customWidth="1"/>
    <col min="9484" max="9484" width="16.42578125" style="36" bestFit="1" customWidth="1"/>
    <col min="9485" max="9712" width="9.140625" style="36"/>
    <col min="9713" max="9713" width="20.5703125" style="36" customWidth="1"/>
    <col min="9714" max="9714" width="14.42578125" style="36" customWidth="1"/>
    <col min="9715" max="9715" width="14.140625" style="36" customWidth="1"/>
    <col min="9716" max="9716" width="12.5703125" style="36" customWidth="1"/>
    <col min="9717" max="9718" width="15.85546875" style="36" customWidth="1"/>
    <col min="9719" max="9719" width="16.42578125" style="36" customWidth="1"/>
    <col min="9720" max="9720" width="18" style="36" customWidth="1"/>
    <col min="9721" max="9721" width="14" style="36" customWidth="1"/>
    <col min="9722" max="9725" width="15.140625" style="36" customWidth="1"/>
    <col min="9726" max="9726" width="14.7109375" style="36" customWidth="1"/>
    <col min="9727" max="9729" width="15.85546875" style="36" customWidth="1"/>
    <col min="9730" max="9730" width="16" style="36" customWidth="1"/>
    <col min="9731" max="9731" width="10" style="36" customWidth="1"/>
    <col min="9732" max="9732" width="16" style="36" customWidth="1"/>
    <col min="9733" max="9733" width="14.7109375" style="36" customWidth="1"/>
    <col min="9734" max="9734" width="13.28515625" style="36" customWidth="1"/>
    <col min="9735" max="9735" width="17.85546875" style="36" bestFit="1" customWidth="1"/>
    <col min="9736" max="9736" width="15.140625" style="36" customWidth="1"/>
    <col min="9737" max="9737" width="18.140625" style="36" customWidth="1"/>
    <col min="9738" max="9738" width="17.140625" style="36" customWidth="1"/>
    <col min="9739" max="9739" width="14.7109375" style="36" customWidth="1"/>
    <col min="9740" max="9740" width="16.42578125" style="36" bestFit="1" customWidth="1"/>
    <col min="9741" max="9968" width="9.140625" style="36"/>
    <col min="9969" max="9969" width="20.5703125" style="36" customWidth="1"/>
    <col min="9970" max="9970" width="14.42578125" style="36" customWidth="1"/>
    <col min="9971" max="9971" width="14.140625" style="36" customWidth="1"/>
    <col min="9972" max="9972" width="12.5703125" style="36" customWidth="1"/>
    <col min="9973" max="9974" width="15.85546875" style="36" customWidth="1"/>
    <col min="9975" max="9975" width="16.42578125" style="36" customWidth="1"/>
    <col min="9976" max="9976" width="18" style="36" customWidth="1"/>
    <col min="9977" max="9977" width="14" style="36" customWidth="1"/>
    <col min="9978" max="9981" width="15.140625" style="36" customWidth="1"/>
    <col min="9982" max="9982" width="14.7109375" style="36" customWidth="1"/>
    <col min="9983" max="9985" width="15.85546875" style="36" customWidth="1"/>
    <col min="9986" max="9986" width="16" style="36" customWidth="1"/>
    <col min="9987" max="9987" width="10" style="36" customWidth="1"/>
    <col min="9988" max="9988" width="16" style="36" customWidth="1"/>
    <col min="9989" max="9989" width="14.7109375" style="36" customWidth="1"/>
    <col min="9990" max="9990" width="13.28515625" style="36" customWidth="1"/>
    <col min="9991" max="9991" width="17.85546875" style="36" bestFit="1" customWidth="1"/>
    <col min="9992" max="9992" width="15.140625" style="36" customWidth="1"/>
    <col min="9993" max="9993" width="18.140625" style="36" customWidth="1"/>
    <col min="9994" max="9994" width="17.140625" style="36" customWidth="1"/>
    <col min="9995" max="9995" width="14.7109375" style="36" customWidth="1"/>
    <col min="9996" max="9996" width="16.42578125" style="36" bestFit="1" customWidth="1"/>
    <col min="9997" max="10224" width="9.140625" style="36"/>
    <col min="10225" max="10225" width="20.5703125" style="36" customWidth="1"/>
    <col min="10226" max="10226" width="14.42578125" style="36" customWidth="1"/>
    <col min="10227" max="10227" width="14.140625" style="36" customWidth="1"/>
    <col min="10228" max="10228" width="12.5703125" style="36" customWidth="1"/>
    <col min="10229" max="10230" width="15.85546875" style="36" customWidth="1"/>
    <col min="10231" max="10231" width="16.42578125" style="36" customWidth="1"/>
    <col min="10232" max="10232" width="18" style="36" customWidth="1"/>
    <col min="10233" max="10233" width="14" style="36" customWidth="1"/>
    <col min="10234" max="10237" width="15.140625" style="36" customWidth="1"/>
    <col min="10238" max="10238" width="14.7109375" style="36" customWidth="1"/>
    <col min="10239" max="10241" width="15.85546875" style="36" customWidth="1"/>
    <col min="10242" max="10242" width="16" style="36" customWidth="1"/>
    <col min="10243" max="10243" width="10" style="36" customWidth="1"/>
    <col min="10244" max="10244" width="16" style="36" customWidth="1"/>
    <col min="10245" max="10245" width="14.7109375" style="36" customWidth="1"/>
    <col min="10246" max="10246" width="13.28515625" style="36" customWidth="1"/>
    <col min="10247" max="10247" width="17.85546875" style="36" bestFit="1" customWidth="1"/>
    <col min="10248" max="10248" width="15.140625" style="36" customWidth="1"/>
    <col min="10249" max="10249" width="18.140625" style="36" customWidth="1"/>
    <col min="10250" max="10250" width="17.140625" style="36" customWidth="1"/>
    <col min="10251" max="10251" width="14.7109375" style="36" customWidth="1"/>
    <col min="10252" max="10252" width="16.42578125" style="36" bestFit="1" customWidth="1"/>
    <col min="10253" max="10480" width="9.140625" style="36"/>
    <col min="10481" max="10481" width="20.5703125" style="36" customWidth="1"/>
    <col min="10482" max="10482" width="14.42578125" style="36" customWidth="1"/>
    <col min="10483" max="10483" width="14.140625" style="36" customWidth="1"/>
    <col min="10484" max="10484" width="12.5703125" style="36" customWidth="1"/>
    <col min="10485" max="10486" width="15.85546875" style="36" customWidth="1"/>
    <col min="10487" max="10487" width="16.42578125" style="36" customWidth="1"/>
    <col min="10488" max="10488" width="18" style="36" customWidth="1"/>
    <col min="10489" max="10489" width="14" style="36" customWidth="1"/>
    <col min="10490" max="10493" width="15.140625" style="36" customWidth="1"/>
    <col min="10494" max="10494" width="14.7109375" style="36" customWidth="1"/>
    <col min="10495" max="10497" width="15.85546875" style="36" customWidth="1"/>
    <col min="10498" max="10498" width="16" style="36" customWidth="1"/>
    <col min="10499" max="10499" width="10" style="36" customWidth="1"/>
    <col min="10500" max="10500" width="16" style="36" customWidth="1"/>
    <col min="10501" max="10501" width="14.7109375" style="36" customWidth="1"/>
    <col min="10502" max="10502" width="13.28515625" style="36" customWidth="1"/>
    <col min="10503" max="10503" width="17.85546875" style="36" bestFit="1" customWidth="1"/>
    <col min="10504" max="10504" width="15.140625" style="36" customWidth="1"/>
    <col min="10505" max="10505" width="18.140625" style="36" customWidth="1"/>
    <col min="10506" max="10506" width="17.140625" style="36" customWidth="1"/>
    <col min="10507" max="10507" width="14.7109375" style="36" customWidth="1"/>
    <col min="10508" max="10508" width="16.42578125" style="36" bestFit="1" customWidth="1"/>
    <col min="10509" max="10736" width="9.140625" style="36"/>
    <col min="10737" max="10737" width="20.5703125" style="36" customWidth="1"/>
    <col min="10738" max="10738" width="14.42578125" style="36" customWidth="1"/>
    <col min="10739" max="10739" width="14.140625" style="36" customWidth="1"/>
    <col min="10740" max="10740" width="12.5703125" style="36" customWidth="1"/>
    <col min="10741" max="10742" width="15.85546875" style="36" customWidth="1"/>
    <col min="10743" max="10743" width="16.42578125" style="36" customWidth="1"/>
    <col min="10744" max="10744" width="18" style="36" customWidth="1"/>
    <col min="10745" max="10745" width="14" style="36" customWidth="1"/>
    <col min="10746" max="10749" width="15.140625" style="36" customWidth="1"/>
    <col min="10750" max="10750" width="14.7109375" style="36" customWidth="1"/>
    <col min="10751" max="10753" width="15.85546875" style="36" customWidth="1"/>
    <col min="10754" max="10754" width="16" style="36" customWidth="1"/>
    <col min="10755" max="10755" width="10" style="36" customWidth="1"/>
    <col min="10756" max="10756" width="16" style="36" customWidth="1"/>
    <col min="10757" max="10757" width="14.7109375" style="36" customWidth="1"/>
    <col min="10758" max="10758" width="13.28515625" style="36" customWidth="1"/>
    <col min="10759" max="10759" width="17.85546875" style="36" bestFit="1" customWidth="1"/>
    <col min="10760" max="10760" width="15.140625" style="36" customWidth="1"/>
    <col min="10761" max="10761" width="18.140625" style="36" customWidth="1"/>
    <col min="10762" max="10762" width="17.140625" style="36" customWidth="1"/>
    <col min="10763" max="10763" width="14.7109375" style="36" customWidth="1"/>
    <col min="10764" max="10764" width="16.42578125" style="36" bestFit="1" customWidth="1"/>
    <col min="10765" max="10992" width="9.140625" style="36"/>
    <col min="10993" max="10993" width="20.5703125" style="36" customWidth="1"/>
    <col min="10994" max="10994" width="14.42578125" style="36" customWidth="1"/>
    <col min="10995" max="10995" width="14.140625" style="36" customWidth="1"/>
    <col min="10996" max="10996" width="12.5703125" style="36" customWidth="1"/>
    <col min="10997" max="10998" width="15.85546875" style="36" customWidth="1"/>
    <col min="10999" max="10999" width="16.42578125" style="36" customWidth="1"/>
    <col min="11000" max="11000" width="18" style="36" customWidth="1"/>
    <col min="11001" max="11001" width="14" style="36" customWidth="1"/>
    <col min="11002" max="11005" width="15.140625" style="36" customWidth="1"/>
    <col min="11006" max="11006" width="14.7109375" style="36" customWidth="1"/>
    <col min="11007" max="11009" width="15.85546875" style="36" customWidth="1"/>
    <col min="11010" max="11010" width="16" style="36" customWidth="1"/>
    <col min="11011" max="11011" width="10" style="36" customWidth="1"/>
    <col min="11012" max="11012" width="16" style="36" customWidth="1"/>
    <col min="11013" max="11013" width="14.7109375" style="36" customWidth="1"/>
    <col min="11014" max="11014" width="13.28515625" style="36" customWidth="1"/>
    <col min="11015" max="11015" width="17.85546875" style="36" bestFit="1" customWidth="1"/>
    <col min="11016" max="11016" width="15.140625" style="36" customWidth="1"/>
    <col min="11017" max="11017" width="18.140625" style="36" customWidth="1"/>
    <col min="11018" max="11018" width="17.140625" style="36" customWidth="1"/>
    <col min="11019" max="11019" width="14.7109375" style="36" customWidth="1"/>
    <col min="11020" max="11020" width="16.42578125" style="36" bestFit="1" customWidth="1"/>
    <col min="11021" max="11248" width="9.140625" style="36"/>
    <col min="11249" max="11249" width="20.5703125" style="36" customWidth="1"/>
    <col min="11250" max="11250" width="14.42578125" style="36" customWidth="1"/>
    <col min="11251" max="11251" width="14.140625" style="36" customWidth="1"/>
    <col min="11252" max="11252" width="12.5703125" style="36" customWidth="1"/>
    <col min="11253" max="11254" width="15.85546875" style="36" customWidth="1"/>
    <col min="11255" max="11255" width="16.42578125" style="36" customWidth="1"/>
    <col min="11256" max="11256" width="18" style="36" customWidth="1"/>
    <col min="11257" max="11257" width="14" style="36" customWidth="1"/>
    <col min="11258" max="11261" width="15.140625" style="36" customWidth="1"/>
    <col min="11262" max="11262" width="14.7109375" style="36" customWidth="1"/>
    <col min="11263" max="11265" width="15.85546875" style="36" customWidth="1"/>
    <col min="11266" max="11266" width="16" style="36" customWidth="1"/>
    <col min="11267" max="11267" width="10" style="36" customWidth="1"/>
    <col min="11268" max="11268" width="16" style="36" customWidth="1"/>
    <col min="11269" max="11269" width="14.7109375" style="36" customWidth="1"/>
    <col min="11270" max="11270" width="13.28515625" style="36" customWidth="1"/>
    <col min="11271" max="11271" width="17.85546875" style="36" bestFit="1" customWidth="1"/>
    <col min="11272" max="11272" width="15.140625" style="36" customWidth="1"/>
    <col min="11273" max="11273" width="18.140625" style="36" customWidth="1"/>
    <col min="11274" max="11274" width="17.140625" style="36" customWidth="1"/>
    <col min="11275" max="11275" width="14.7109375" style="36" customWidth="1"/>
    <col min="11276" max="11276" width="16.42578125" style="36" bestFit="1" customWidth="1"/>
    <col min="11277" max="11504" width="9.140625" style="36"/>
    <col min="11505" max="11505" width="20.5703125" style="36" customWidth="1"/>
    <col min="11506" max="11506" width="14.42578125" style="36" customWidth="1"/>
    <col min="11507" max="11507" width="14.140625" style="36" customWidth="1"/>
    <col min="11508" max="11508" width="12.5703125" style="36" customWidth="1"/>
    <col min="11509" max="11510" width="15.85546875" style="36" customWidth="1"/>
    <col min="11511" max="11511" width="16.42578125" style="36" customWidth="1"/>
    <col min="11512" max="11512" width="18" style="36" customWidth="1"/>
    <col min="11513" max="11513" width="14" style="36" customWidth="1"/>
    <col min="11514" max="11517" width="15.140625" style="36" customWidth="1"/>
    <col min="11518" max="11518" width="14.7109375" style="36" customWidth="1"/>
    <col min="11519" max="11521" width="15.85546875" style="36" customWidth="1"/>
    <col min="11522" max="11522" width="16" style="36" customWidth="1"/>
    <col min="11523" max="11523" width="10" style="36" customWidth="1"/>
    <col min="11524" max="11524" width="16" style="36" customWidth="1"/>
    <col min="11525" max="11525" width="14.7109375" style="36" customWidth="1"/>
    <col min="11526" max="11526" width="13.28515625" style="36" customWidth="1"/>
    <col min="11527" max="11527" width="17.85546875" style="36" bestFit="1" customWidth="1"/>
    <col min="11528" max="11528" width="15.140625" style="36" customWidth="1"/>
    <col min="11529" max="11529" width="18.140625" style="36" customWidth="1"/>
    <col min="11530" max="11530" width="17.140625" style="36" customWidth="1"/>
    <col min="11531" max="11531" width="14.7109375" style="36" customWidth="1"/>
    <col min="11532" max="11532" width="16.42578125" style="36" bestFit="1" customWidth="1"/>
    <col min="11533" max="11760" width="9.140625" style="36"/>
    <col min="11761" max="11761" width="20.5703125" style="36" customWidth="1"/>
    <col min="11762" max="11762" width="14.42578125" style="36" customWidth="1"/>
    <col min="11763" max="11763" width="14.140625" style="36" customWidth="1"/>
    <col min="11764" max="11764" width="12.5703125" style="36" customWidth="1"/>
    <col min="11765" max="11766" width="15.85546875" style="36" customWidth="1"/>
    <col min="11767" max="11767" width="16.42578125" style="36" customWidth="1"/>
    <col min="11768" max="11768" width="18" style="36" customWidth="1"/>
    <col min="11769" max="11769" width="14" style="36" customWidth="1"/>
    <col min="11770" max="11773" width="15.140625" style="36" customWidth="1"/>
    <col min="11774" max="11774" width="14.7109375" style="36" customWidth="1"/>
    <col min="11775" max="11777" width="15.85546875" style="36" customWidth="1"/>
    <col min="11778" max="11778" width="16" style="36" customWidth="1"/>
    <col min="11779" max="11779" width="10" style="36" customWidth="1"/>
    <col min="11780" max="11780" width="16" style="36" customWidth="1"/>
    <col min="11781" max="11781" width="14.7109375" style="36" customWidth="1"/>
    <col min="11782" max="11782" width="13.28515625" style="36" customWidth="1"/>
    <col min="11783" max="11783" width="17.85546875" style="36" bestFit="1" customWidth="1"/>
    <col min="11784" max="11784" width="15.140625" style="36" customWidth="1"/>
    <col min="11785" max="11785" width="18.140625" style="36" customWidth="1"/>
    <col min="11786" max="11786" width="17.140625" style="36" customWidth="1"/>
    <col min="11787" max="11787" width="14.7109375" style="36" customWidth="1"/>
    <col min="11788" max="11788" width="16.42578125" style="36" bestFit="1" customWidth="1"/>
    <col min="11789" max="12016" width="9.140625" style="36"/>
    <col min="12017" max="12017" width="20.5703125" style="36" customWidth="1"/>
    <col min="12018" max="12018" width="14.42578125" style="36" customWidth="1"/>
    <col min="12019" max="12019" width="14.140625" style="36" customWidth="1"/>
    <col min="12020" max="12020" width="12.5703125" style="36" customWidth="1"/>
    <col min="12021" max="12022" width="15.85546875" style="36" customWidth="1"/>
    <col min="12023" max="12023" width="16.42578125" style="36" customWidth="1"/>
    <col min="12024" max="12024" width="18" style="36" customWidth="1"/>
    <col min="12025" max="12025" width="14" style="36" customWidth="1"/>
    <col min="12026" max="12029" width="15.140625" style="36" customWidth="1"/>
    <col min="12030" max="12030" width="14.7109375" style="36" customWidth="1"/>
    <col min="12031" max="12033" width="15.85546875" style="36" customWidth="1"/>
    <col min="12034" max="12034" width="16" style="36" customWidth="1"/>
    <col min="12035" max="12035" width="10" style="36" customWidth="1"/>
    <col min="12036" max="12036" width="16" style="36" customWidth="1"/>
    <col min="12037" max="12037" width="14.7109375" style="36" customWidth="1"/>
    <col min="12038" max="12038" width="13.28515625" style="36" customWidth="1"/>
    <col min="12039" max="12039" width="17.85546875" style="36" bestFit="1" customWidth="1"/>
    <col min="12040" max="12040" width="15.140625" style="36" customWidth="1"/>
    <col min="12041" max="12041" width="18.140625" style="36" customWidth="1"/>
    <col min="12042" max="12042" width="17.140625" style="36" customWidth="1"/>
    <col min="12043" max="12043" width="14.7109375" style="36" customWidth="1"/>
    <col min="12044" max="12044" width="16.42578125" style="36" bestFit="1" customWidth="1"/>
    <col min="12045" max="12272" width="9.140625" style="36"/>
    <col min="12273" max="12273" width="20.5703125" style="36" customWidth="1"/>
    <col min="12274" max="12274" width="14.42578125" style="36" customWidth="1"/>
    <col min="12275" max="12275" width="14.140625" style="36" customWidth="1"/>
    <col min="12276" max="12276" width="12.5703125" style="36" customWidth="1"/>
    <col min="12277" max="12278" width="15.85546875" style="36" customWidth="1"/>
    <col min="12279" max="12279" width="16.42578125" style="36" customWidth="1"/>
    <col min="12280" max="12280" width="18" style="36" customWidth="1"/>
    <col min="12281" max="12281" width="14" style="36" customWidth="1"/>
    <col min="12282" max="12285" width="15.140625" style="36" customWidth="1"/>
    <col min="12286" max="12286" width="14.7109375" style="36" customWidth="1"/>
    <col min="12287" max="12289" width="15.85546875" style="36" customWidth="1"/>
    <col min="12290" max="12290" width="16" style="36" customWidth="1"/>
    <col min="12291" max="12291" width="10" style="36" customWidth="1"/>
    <col min="12292" max="12292" width="16" style="36" customWidth="1"/>
    <col min="12293" max="12293" width="14.7109375" style="36" customWidth="1"/>
    <col min="12294" max="12294" width="13.28515625" style="36" customWidth="1"/>
    <col min="12295" max="12295" width="17.85546875" style="36" bestFit="1" customWidth="1"/>
    <col min="12296" max="12296" width="15.140625" style="36" customWidth="1"/>
    <col min="12297" max="12297" width="18.140625" style="36" customWidth="1"/>
    <col min="12298" max="12298" width="17.140625" style="36" customWidth="1"/>
    <col min="12299" max="12299" width="14.7109375" style="36" customWidth="1"/>
    <col min="12300" max="12300" width="16.42578125" style="36" bestFit="1" customWidth="1"/>
    <col min="12301" max="12528" width="9.140625" style="36"/>
    <col min="12529" max="12529" width="20.5703125" style="36" customWidth="1"/>
    <col min="12530" max="12530" width="14.42578125" style="36" customWidth="1"/>
    <col min="12531" max="12531" width="14.140625" style="36" customWidth="1"/>
    <col min="12532" max="12532" width="12.5703125" style="36" customWidth="1"/>
    <col min="12533" max="12534" width="15.85546875" style="36" customWidth="1"/>
    <col min="12535" max="12535" width="16.42578125" style="36" customWidth="1"/>
    <col min="12536" max="12536" width="18" style="36" customWidth="1"/>
    <col min="12537" max="12537" width="14" style="36" customWidth="1"/>
    <col min="12538" max="12541" width="15.140625" style="36" customWidth="1"/>
    <col min="12542" max="12542" width="14.7109375" style="36" customWidth="1"/>
    <col min="12543" max="12545" width="15.85546875" style="36" customWidth="1"/>
    <col min="12546" max="12546" width="16" style="36" customWidth="1"/>
    <col min="12547" max="12547" width="10" style="36" customWidth="1"/>
    <col min="12548" max="12548" width="16" style="36" customWidth="1"/>
    <col min="12549" max="12549" width="14.7109375" style="36" customWidth="1"/>
    <col min="12550" max="12550" width="13.28515625" style="36" customWidth="1"/>
    <col min="12551" max="12551" width="17.85546875" style="36" bestFit="1" customWidth="1"/>
    <col min="12552" max="12552" width="15.140625" style="36" customWidth="1"/>
    <col min="12553" max="12553" width="18.140625" style="36" customWidth="1"/>
    <col min="12554" max="12554" width="17.140625" style="36" customWidth="1"/>
    <col min="12555" max="12555" width="14.7109375" style="36" customWidth="1"/>
    <col min="12556" max="12556" width="16.42578125" style="36" bestFit="1" customWidth="1"/>
    <col min="12557" max="12784" width="9.140625" style="36"/>
    <col min="12785" max="12785" width="20.5703125" style="36" customWidth="1"/>
    <col min="12786" max="12786" width="14.42578125" style="36" customWidth="1"/>
    <col min="12787" max="12787" width="14.140625" style="36" customWidth="1"/>
    <col min="12788" max="12788" width="12.5703125" style="36" customWidth="1"/>
    <col min="12789" max="12790" width="15.85546875" style="36" customWidth="1"/>
    <col min="12791" max="12791" width="16.42578125" style="36" customWidth="1"/>
    <col min="12792" max="12792" width="18" style="36" customWidth="1"/>
    <col min="12793" max="12793" width="14" style="36" customWidth="1"/>
    <col min="12794" max="12797" width="15.140625" style="36" customWidth="1"/>
    <col min="12798" max="12798" width="14.7109375" style="36" customWidth="1"/>
    <col min="12799" max="12801" width="15.85546875" style="36" customWidth="1"/>
    <col min="12802" max="12802" width="16" style="36" customWidth="1"/>
    <col min="12803" max="12803" width="10" style="36" customWidth="1"/>
    <col min="12804" max="12804" width="16" style="36" customWidth="1"/>
    <col min="12805" max="12805" width="14.7109375" style="36" customWidth="1"/>
    <col min="12806" max="12806" width="13.28515625" style="36" customWidth="1"/>
    <col min="12807" max="12807" width="17.85546875" style="36" bestFit="1" customWidth="1"/>
    <col min="12808" max="12808" width="15.140625" style="36" customWidth="1"/>
    <col min="12809" max="12809" width="18.140625" style="36" customWidth="1"/>
    <col min="12810" max="12810" width="17.140625" style="36" customWidth="1"/>
    <col min="12811" max="12811" width="14.7109375" style="36" customWidth="1"/>
    <col min="12812" max="12812" width="16.42578125" style="36" bestFit="1" customWidth="1"/>
    <col min="12813" max="13040" width="9.140625" style="36"/>
    <col min="13041" max="13041" width="20.5703125" style="36" customWidth="1"/>
    <col min="13042" max="13042" width="14.42578125" style="36" customWidth="1"/>
    <col min="13043" max="13043" width="14.140625" style="36" customWidth="1"/>
    <col min="13044" max="13044" width="12.5703125" style="36" customWidth="1"/>
    <col min="13045" max="13046" width="15.85546875" style="36" customWidth="1"/>
    <col min="13047" max="13047" width="16.42578125" style="36" customWidth="1"/>
    <col min="13048" max="13048" width="18" style="36" customWidth="1"/>
    <col min="13049" max="13049" width="14" style="36" customWidth="1"/>
    <col min="13050" max="13053" width="15.140625" style="36" customWidth="1"/>
    <col min="13054" max="13054" width="14.7109375" style="36" customWidth="1"/>
    <col min="13055" max="13057" width="15.85546875" style="36" customWidth="1"/>
    <col min="13058" max="13058" width="16" style="36" customWidth="1"/>
    <col min="13059" max="13059" width="10" style="36" customWidth="1"/>
    <col min="13060" max="13060" width="16" style="36" customWidth="1"/>
    <col min="13061" max="13061" width="14.7109375" style="36" customWidth="1"/>
    <col min="13062" max="13062" width="13.28515625" style="36" customWidth="1"/>
    <col min="13063" max="13063" width="17.85546875" style="36" bestFit="1" customWidth="1"/>
    <col min="13064" max="13064" width="15.140625" style="36" customWidth="1"/>
    <col min="13065" max="13065" width="18.140625" style="36" customWidth="1"/>
    <col min="13066" max="13066" width="17.140625" style="36" customWidth="1"/>
    <col min="13067" max="13067" width="14.7109375" style="36" customWidth="1"/>
    <col min="13068" max="13068" width="16.42578125" style="36" bestFit="1" customWidth="1"/>
    <col min="13069" max="13296" width="9.140625" style="36"/>
    <col min="13297" max="13297" width="20.5703125" style="36" customWidth="1"/>
    <col min="13298" max="13298" width="14.42578125" style="36" customWidth="1"/>
    <col min="13299" max="13299" width="14.140625" style="36" customWidth="1"/>
    <col min="13300" max="13300" width="12.5703125" style="36" customWidth="1"/>
    <col min="13301" max="13302" width="15.85546875" style="36" customWidth="1"/>
    <col min="13303" max="13303" width="16.42578125" style="36" customWidth="1"/>
    <col min="13304" max="13304" width="18" style="36" customWidth="1"/>
    <col min="13305" max="13305" width="14" style="36" customWidth="1"/>
    <col min="13306" max="13309" width="15.140625" style="36" customWidth="1"/>
    <col min="13310" max="13310" width="14.7109375" style="36" customWidth="1"/>
    <col min="13311" max="13313" width="15.85546875" style="36" customWidth="1"/>
    <col min="13314" max="13314" width="16" style="36" customWidth="1"/>
    <col min="13315" max="13315" width="10" style="36" customWidth="1"/>
    <col min="13316" max="13316" width="16" style="36" customWidth="1"/>
    <col min="13317" max="13317" width="14.7109375" style="36" customWidth="1"/>
    <col min="13318" max="13318" width="13.28515625" style="36" customWidth="1"/>
    <col min="13319" max="13319" width="17.85546875" style="36" bestFit="1" customWidth="1"/>
    <col min="13320" max="13320" width="15.140625" style="36" customWidth="1"/>
    <col min="13321" max="13321" width="18.140625" style="36" customWidth="1"/>
    <col min="13322" max="13322" width="17.140625" style="36" customWidth="1"/>
    <col min="13323" max="13323" width="14.7109375" style="36" customWidth="1"/>
    <col min="13324" max="13324" width="16.42578125" style="36" bestFit="1" customWidth="1"/>
    <col min="13325" max="13552" width="9.140625" style="36"/>
    <col min="13553" max="13553" width="20.5703125" style="36" customWidth="1"/>
    <col min="13554" max="13554" width="14.42578125" style="36" customWidth="1"/>
    <col min="13555" max="13555" width="14.140625" style="36" customWidth="1"/>
    <col min="13556" max="13556" width="12.5703125" style="36" customWidth="1"/>
    <col min="13557" max="13558" width="15.85546875" style="36" customWidth="1"/>
    <col min="13559" max="13559" width="16.42578125" style="36" customWidth="1"/>
    <col min="13560" max="13560" width="18" style="36" customWidth="1"/>
    <col min="13561" max="13561" width="14" style="36" customWidth="1"/>
    <col min="13562" max="13565" width="15.140625" style="36" customWidth="1"/>
    <col min="13566" max="13566" width="14.7109375" style="36" customWidth="1"/>
    <col min="13567" max="13569" width="15.85546875" style="36" customWidth="1"/>
    <col min="13570" max="13570" width="16" style="36" customWidth="1"/>
    <col min="13571" max="13571" width="10" style="36" customWidth="1"/>
    <col min="13572" max="13572" width="16" style="36" customWidth="1"/>
    <col min="13573" max="13573" width="14.7109375" style="36" customWidth="1"/>
    <col min="13574" max="13574" width="13.28515625" style="36" customWidth="1"/>
    <col min="13575" max="13575" width="17.85546875" style="36" bestFit="1" customWidth="1"/>
    <col min="13576" max="13576" width="15.140625" style="36" customWidth="1"/>
    <col min="13577" max="13577" width="18.140625" style="36" customWidth="1"/>
    <col min="13578" max="13578" width="17.140625" style="36" customWidth="1"/>
    <col min="13579" max="13579" width="14.7109375" style="36" customWidth="1"/>
    <col min="13580" max="13580" width="16.42578125" style="36" bestFit="1" customWidth="1"/>
    <col min="13581" max="13808" width="9.140625" style="36"/>
    <col min="13809" max="13809" width="20.5703125" style="36" customWidth="1"/>
    <col min="13810" max="13810" width="14.42578125" style="36" customWidth="1"/>
    <col min="13811" max="13811" width="14.140625" style="36" customWidth="1"/>
    <col min="13812" max="13812" width="12.5703125" style="36" customWidth="1"/>
    <col min="13813" max="13814" width="15.85546875" style="36" customWidth="1"/>
    <col min="13815" max="13815" width="16.42578125" style="36" customWidth="1"/>
    <col min="13816" max="13816" width="18" style="36" customWidth="1"/>
    <col min="13817" max="13817" width="14" style="36" customWidth="1"/>
    <col min="13818" max="13821" width="15.140625" style="36" customWidth="1"/>
    <col min="13822" max="13822" width="14.7109375" style="36" customWidth="1"/>
    <col min="13823" max="13825" width="15.85546875" style="36" customWidth="1"/>
    <col min="13826" max="13826" width="16" style="36" customWidth="1"/>
    <col min="13827" max="13827" width="10" style="36" customWidth="1"/>
    <col min="13828" max="13828" width="16" style="36" customWidth="1"/>
    <col min="13829" max="13829" width="14.7109375" style="36" customWidth="1"/>
    <col min="13830" max="13830" width="13.28515625" style="36" customWidth="1"/>
    <col min="13831" max="13831" width="17.85546875" style="36" bestFit="1" customWidth="1"/>
    <col min="13832" max="13832" width="15.140625" style="36" customWidth="1"/>
    <col min="13833" max="13833" width="18.140625" style="36" customWidth="1"/>
    <col min="13834" max="13834" width="17.140625" style="36" customWidth="1"/>
    <col min="13835" max="13835" width="14.7109375" style="36" customWidth="1"/>
    <col min="13836" max="13836" width="16.42578125" style="36" bestFit="1" customWidth="1"/>
    <col min="13837" max="14064" width="9.140625" style="36"/>
    <col min="14065" max="14065" width="20.5703125" style="36" customWidth="1"/>
    <col min="14066" max="14066" width="14.42578125" style="36" customWidth="1"/>
    <col min="14067" max="14067" width="14.140625" style="36" customWidth="1"/>
    <col min="14068" max="14068" width="12.5703125" style="36" customWidth="1"/>
    <col min="14069" max="14070" width="15.85546875" style="36" customWidth="1"/>
    <col min="14071" max="14071" width="16.42578125" style="36" customWidth="1"/>
    <col min="14072" max="14072" width="18" style="36" customWidth="1"/>
    <col min="14073" max="14073" width="14" style="36" customWidth="1"/>
    <col min="14074" max="14077" width="15.140625" style="36" customWidth="1"/>
    <col min="14078" max="14078" width="14.7109375" style="36" customWidth="1"/>
    <col min="14079" max="14081" width="15.85546875" style="36" customWidth="1"/>
    <col min="14082" max="14082" width="16" style="36" customWidth="1"/>
    <col min="14083" max="14083" width="10" style="36" customWidth="1"/>
    <col min="14084" max="14084" width="16" style="36" customWidth="1"/>
    <col min="14085" max="14085" width="14.7109375" style="36" customWidth="1"/>
    <col min="14086" max="14086" width="13.28515625" style="36" customWidth="1"/>
    <col min="14087" max="14087" width="17.85546875" style="36" bestFit="1" customWidth="1"/>
    <col min="14088" max="14088" width="15.140625" style="36" customWidth="1"/>
    <col min="14089" max="14089" width="18.140625" style="36" customWidth="1"/>
    <col min="14090" max="14090" width="17.140625" style="36" customWidth="1"/>
    <col min="14091" max="14091" width="14.7109375" style="36" customWidth="1"/>
    <col min="14092" max="14092" width="16.42578125" style="36" bestFit="1" customWidth="1"/>
    <col min="14093" max="14320" width="9.140625" style="36"/>
    <col min="14321" max="14321" width="20.5703125" style="36" customWidth="1"/>
    <col min="14322" max="14322" width="14.42578125" style="36" customWidth="1"/>
    <col min="14323" max="14323" width="14.140625" style="36" customWidth="1"/>
    <col min="14324" max="14324" width="12.5703125" style="36" customWidth="1"/>
    <col min="14325" max="14326" width="15.85546875" style="36" customWidth="1"/>
    <col min="14327" max="14327" width="16.42578125" style="36" customWidth="1"/>
    <col min="14328" max="14328" width="18" style="36" customWidth="1"/>
    <col min="14329" max="14329" width="14" style="36" customWidth="1"/>
    <col min="14330" max="14333" width="15.140625" style="36" customWidth="1"/>
    <col min="14334" max="14334" width="14.7109375" style="36" customWidth="1"/>
    <col min="14335" max="14337" width="15.85546875" style="36" customWidth="1"/>
    <col min="14338" max="14338" width="16" style="36" customWidth="1"/>
    <col min="14339" max="14339" width="10" style="36" customWidth="1"/>
    <col min="14340" max="14340" width="16" style="36" customWidth="1"/>
    <col min="14341" max="14341" width="14.7109375" style="36" customWidth="1"/>
    <col min="14342" max="14342" width="13.28515625" style="36" customWidth="1"/>
    <col min="14343" max="14343" width="17.85546875" style="36" bestFit="1" customWidth="1"/>
    <col min="14344" max="14344" width="15.140625" style="36" customWidth="1"/>
    <col min="14345" max="14345" width="18.140625" style="36" customWidth="1"/>
    <col min="14346" max="14346" width="17.140625" style="36" customWidth="1"/>
    <col min="14347" max="14347" width="14.7109375" style="36" customWidth="1"/>
    <col min="14348" max="14348" width="16.42578125" style="36" bestFit="1" customWidth="1"/>
    <col min="14349" max="14576" width="9.140625" style="36"/>
    <col min="14577" max="14577" width="20.5703125" style="36" customWidth="1"/>
    <col min="14578" max="14578" width="14.42578125" style="36" customWidth="1"/>
    <col min="14579" max="14579" width="14.140625" style="36" customWidth="1"/>
    <col min="14580" max="14580" width="12.5703125" style="36" customWidth="1"/>
    <col min="14581" max="14582" width="15.85546875" style="36" customWidth="1"/>
    <col min="14583" max="14583" width="16.42578125" style="36" customWidth="1"/>
    <col min="14584" max="14584" width="18" style="36" customWidth="1"/>
    <col min="14585" max="14585" width="14" style="36" customWidth="1"/>
    <col min="14586" max="14589" width="15.140625" style="36" customWidth="1"/>
    <col min="14590" max="14590" width="14.7109375" style="36" customWidth="1"/>
    <col min="14591" max="14593" width="15.85546875" style="36" customWidth="1"/>
    <col min="14594" max="14594" width="16" style="36" customWidth="1"/>
    <col min="14595" max="14595" width="10" style="36" customWidth="1"/>
    <col min="14596" max="14596" width="16" style="36" customWidth="1"/>
    <col min="14597" max="14597" width="14.7109375" style="36" customWidth="1"/>
    <col min="14598" max="14598" width="13.28515625" style="36" customWidth="1"/>
    <col min="14599" max="14599" width="17.85546875" style="36" bestFit="1" customWidth="1"/>
    <col min="14600" max="14600" width="15.140625" style="36" customWidth="1"/>
    <col min="14601" max="14601" width="18.140625" style="36" customWidth="1"/>
    <col min="14602" max="14602" width="17.140625" style="36" customWidth="1"/>
    <col min="14603" max="14603" width="14.7109375" style="36" customWidth="1"/>
    <col min="14604" max="14604" width="16.42578125" style="36" bestFit="1" customWidth="1"/>
    <col min="14605" max="14832" width="9.140625" style="36"/>
    <col min="14833" max="14833" width="20.5703125" style="36" customWidth="1"/>
    <col min="14834" max="14834" width="14.42578125" style="36" customWidth="1"/>
    <col min="14835" max="14835" width="14.140625" style="36" customWidth="1"/>
    <col min="14836" max="14836" width="12.5703125" style="36" customWidth="1"/>
    <col min="14837" max="14838" width="15.85546875" style="36" customWidth="1"/>
    <col min="14839" max="14839" width="16.42578125" style="36" customWidth="1"/>
    <col min="14840" max="14840" width="18" style="36" customWidth="1"/>
    <col min="14841" max="14841" width="14" style="36" customWidth="1"/>
    <col min="14842" max="14845" width="15.140625" style="36" customWidth="1"/>
    <col min="14846" max="14846" width="14.7109375" style="36" customWidth="1"/>
    <col min="14847" max="14849" width="15.85546875" style="36" customWidth="1"/>
    <col min="14850" max="14850" width="16" style="36" customWidth="1"/>
    <col min="14851" max="14851" width="10" style="36" customWidth="1"/>
    <col min="14852" max="14852" width="16" style="36" customWidth="1"/>
    <col min="14853" max="14853" width="14.7109375" style="36" customWidth="1"/>
    <col min="14854" max="14854" width="13.28515625" style="36" customWidth="1"/>
    <col min="14855" max="14855" width="17.85546875" style="36" bestFit="1" customWidth="1"/>
    <col min="14856" max="14856" width="15.140625" style="36" customWidth="1"/>
    <col min="14857" max="14857" width="18.140625" style="36" customWidth="1"/>
    <col min="14858" max="14858" width="17.140625" style="36" customWidth="1"/>
    <col min="14859" max="14859" width="14.7109375" style="36" customWidth="1"/>
    <col min="14860" max="14860" width="16.42578125" style="36" bestFit="1" customWidth="1"/>
    <col min="14861" max="15088" width="9.140625" style="36"/>
    <col min="15089" max="15089" width="20.5703125" style="36" customWidth="1"/>
    <col min="15090" max="15090" width="14.42578125" style="36" customWidth="1"/>
    <col min="15091" max="15091" width="14.140625" style="36" customWidth="1"/>
    <col min="15092" max="15092" width="12.5703125" style="36" customWidth="1"/>
    <col min="15093" max="15094" width="15.85546875" style="36" customWidth="1"/>
    <col min="15095" max="15095" width="16.42578125" style="36" customWidth="1"/>
    <col min="15096" max="15096" width="18" style="36" customWidth="1"/>
    <col min="15097" max="15097" width="14" style="36" customWidth="1"/>
    <col min="15098" max="15101" width="15.140625" style="36" customWidth="1"/>
    <col min="15102" max="15102" width="14.7109375" style="36" customWidth="1"/>
    <col min="15103" max="15105" width="15.85546875" style="36" customWidth="1"/>
    <col min="15106" max="15106" width="16" style="36" customWidth="1"/>
    <col min="15107" max="15107" width="10" style="36" customWidth="1"/>
    <col min="15108" max="15108" width="16" style="36" customWidth="1"/>
    <col min="15109" max="15109" width="14.7109375" style="36" customWidth="1"/>
    <col min="15110" max="15110" width="13.28515625" style="36" customWidth="1"/>
    <col min="15111" max="15111" width="17.85546875" style="36" bestFit="1" customWidth="1"/>
    <col min="15112" max="15112" width="15.140625" style="36" customWidth="1"/>
    <col min="15113" max="15113" width="18.140625" style="36" customWidth="1"/>
    <col min="15114" max="15114" width="17.140625" style="36" customWidth="1"/>
    <col min="15115" max="15115" width="14.7109375" style="36" customWidth="1"/>
    <col min="15116" max="15116" width="16.42578125" style="36" bestFit="1" customWidth="1"/>
    <col min="15117" max="15344" width="9.140625" style="36"/>
    <col min="15345" max="15345" width="20.5703125" style="36" customWidth="1"/>
    <col min="15346" max="15346" width="14.42578125" style="36" customWidth="1"/>
    <col min="15347" max="15347" width="14.140625" style="36" customWidth="1"/>
    <col min="15348" max="15348" width="12.5703125" style="36" customWidth="1"/>
    <col min="15349" max="15350" width="15.85546875" style="36" customWidth="1"/>
    <col min="15351" max="15351" width="16.42578125" style="36" customWidth="1"/>
    <col min="15352" max="15352" width="18" style="36" customWidth="1"/>
    <col min="15353" max="15353" width="14" style="36" customWidth="1"/>
    <col min="15354" max="15357" width="15.140625" style="36" customWidth="1"/>
    <col min="15358" max="15358" width="14.7109375" style="36" customWidth="1"/>
    <col min="15359" max="15361" width="15.85546875" style="36" customWidth="1"/>
    <col min="15362" max="15362" width="16" style="36" customWidth="1"/>
    <col min="15363" max="15363" width="10" style="36" customWidth="1"/>
    <col min="15364" max="15364" width="16" style="36" customWidth="1"/>
    <col min="15365" max="15365" width="14.7109375" style="36" customWidth="1"/>
    <col min="15366" max="15366" width="13.28515625" style="36" customWidth="1"/>
    <col min="15367" max="15367" width="17.85546875" style="36" bestFit="1" customWidth="1"/>
    <col min="15368" max="15368" width="15.140625" style="36" customWidth="1"/>
    <col min="15369" max="15369" width="18.140625" style="36" customWidth="1"/>
    <col min="15370" max="15370" width="17.140625" style="36" customWidth="1"/>
    <col min="15371" max="15371" width="14.7109375" style="36" customWidth="1"/>
    <col min="15372" max="15372" width="16.42578125" style="36" bestFit="1" customWidth="1"/>
    <col min="15373" max="15600" width="9.140625" style="36"/>
    <col min="15601" max="15601" width="20.5703125" style="36" customWidth="1"/>
    <col min="15602" max="15602" width="14.42578125" style="36" customWidth="1"/>
    <col min="15603" max="15603" width="14.140625" style="36" customWidth="1"/>
    <col min="15604" max="15604" width="12.5703125" style="36" customWidth="1"/>
    <col min="15605" max="15606" width="15.85546875" style="36" customWidth="1"/>
    <col min="15607" max="15607" width="16.42578125" style="36" customWidth="1"/>
    <col min="15608" max="15608" width="18" style="36" customWidth="1"/>
    <col min="15609" max="15609" width="14" style="36" customWidth="1"/>
    <col min="15610" max="15613" width="15.140625" style="36" customWidth="1"/>
    <col min="15614" max="15614" width="14.7109375" style="36" customWidth="1"/>
    <col min="15615" max="15617" width="15.85546875" style="36" customWidth="1"/>
    <col min="15618" max="15618" width="16" style="36" customWidth="1"/>
    <col min="15619" max="15619" width="10" style="36" customWidth="1"/>
    <col min="15620" max="15620" width="16" style="36" customWidth="1"/>
    <col min="15621" max="15621" width="14.7109375" style="36" customWidth="1"/>
    <col min="15622" max="15622" width="13.28515625" style="36" customWidth="1"/>
    <col min="15623" max="15623" width="17.85546875" style="36" bestFit="1" customWidth="1"/>
    <col min="15624" max="15624" width="15.140625" style="36" customWidth="1"/>
    <col min="15625" max="15625" width="18.140625" style="36" customWidth="1"/>
    <col min="15626" max="15626" width="17.140625" style="36" customWidth="1"/>
    <col min="15627" max="15627" width="14.7109375" style="36" customWidth="1"/>
    <col min="15628" max="15628" width="16.42578125" style="36" bestFit="1" customWidth="1"/>
    <col min="15629" max="15856" width="9.140625" style="36"/>
    <col min="15857" max="15857" width="20.5703125" style="36" customWidth="1"/>
    <col min="15858" max="15858" width="14.42578125" style="36" customWidth="1"/>
    <col min="15859" max="15859" width="14.140625" style="36" customWidth="1"/>
    <col min="15860" max="15860" width="12.5703125" style="36" customWidth="1"/>
    <col min="15861" max="15862" width="15.85546875" style="36" customWidth="1"/>
    <col min="15863" max="15863" width="16.42578125" style="36" customWidth="1"/>
    <col min="15864" max="15864" width="18" style="36" customWidth="1"/>
    <col min="15865" max="15865" width="14" style="36" customWidth="1"/>
    <col min="15866" max="15869" width="15.140625" style="36" customWidth="1"/>
    <col min="15870" max="15870" width="14.7109375" style="36" customWidth="1"/>
    <col min="15871" max="15873" width="15.85546875" style="36" customWidth="1"/>
    <col min="15874" max="15874" width="16" style="36" customWidth="1"/>
    <col min="15875" max="15875" width="10" style="36" customWidth="1"/>
    <col min="15876" max="15876" width="16" style="36" customWidth="1"/>
    <col min="15877" max="15877" width="14.7109375" style="36" customWidth="1"/>
    <col min="15878" max="15878" width="13.28515625" style="36" customWidth="1"/>
    <col min="15879" max="15879" width="17.85546875" style="36" bestFit="1" customWidth="1"/>
    <col min="15880" max="15880" width="15.140625" style="36" customWidth="1"/>
    <col min="15881" max="15881" width="18.140625" style="36" customWidth="1"/>
    <col min="15882" max="15882" width="17.140625" style="36" customWidth="1"/>
    <col min="15883" max="15883" width="14.7109375" style="36" customWidth="1"/>
    <col min="15884" max="15884" width="16.42578125" style="36" bestFit="1" customWidth="1"/>
    <col min="15885" max="16112" width="9.140625" style="36"/>
    <col min="16113" max="16113" width="20.5703125" style="36" customWidth="1"/>
    <col min="16114" max="16114" width="14.42578125" style="36" customWidth="1"/>
    <col min="16115" max="16115" width="14.140625" style="36" customWidth="1"/>
    <col min="16116" max="16116" width="12.5703125" style="36" customWidth="1"/>
    <col min="16117" max="16118" width="15.85546875" style="36" customWidth="1"/>
    <col min="16119" max="16119" width="16.42578125" style="36" customWidth="1"/>
    <col min="16120" max="16120" width="18" style="36" customWidth="1"/>
    <col min="16121" max="16121" width="14" style="36" customWidth="1"/>
    <col min="16122" max="16125" width="15.140625" style="36" customWidth="1"/>
    <col min="16126" max="16126" width="14.7109375" style="36" customWidth="1"/>
    <col min="16127" max="16129" width="15.85546875" style="36" customWidth="1"/>
    <col min="16130" max="16130" width="16" style="36" customWidth="1"/>
    <col min="16131" max="16131" width="10" style="36" customWidth="1"/>
    <col min="16132" max="16132" width="16" style="36" customWidth="1"/>
    <col min="16133" max="16133" width="14.7109375" style="36" customWidth="1"/>
    <col min="16134" max="16134" width="13.28515625" style="36" customWidth="1"/>
    <col min="16135" max="16135" width="17.85546875" style="36" bestFit="1" customWidth="1"/>
    <col min="16136" max="16136" width="15.140625" style="36" customWidth="1"/>
    <col min="16137" max="16137" width="18.140625" style="36" customWidth="1"/>
    <col min="16138" max="16138" width="17.140625" style="36" customWidth="1"/>
    <col min="16139" max="16139" width="14.7109375" style="36" customWidth="1"/>
    <col min="16140" max="16140" width="16.42578125" style="36" bestFit="1" customWidth="1"/>
    <col min="16141" max="16384" width="9.140625" style="36"/>
  </cols>
  <sheetData>
    <row r="1" spans="1:13" s="28" customFormat="1" x14ac:dyDescent="0.3">
      <c r="A1" s="27" t="s">
        <v>16</v>
      </c>
      <c r="B1" s="27"/>
      <c r="C1" s="27"/>
      <c r="D1" s="27"/>
      <c r="E1" s="27"/>
      <c r="F1" s="27"/>
      <c r="G1" s="27"/>
    </row>
    <row r="2" spans="1:13" s="28" customFormat="1" x14ac:dyDescent="0.3">
      <c r="A2" s="27" t="s">
        <v>17</v>
      </c>
      <c r="B2" s="27"/>
      <c r="C2" s="27"/>
      <c r="D2" s="27"/>
      <c r="E2" s="27"/>
      <c r="F2" s="27"/>
      <c r="G2" s="27"/>
    </row>
    <row r="3" spans="1:13" s="28" customFormat="1" x14ac:dyDescent="0.3">
      <c r="A3" s="27" t="s">
        <v>12</v>
      </c>
      <c r="B3" s="27"/>
      <c r="C3" s="27"/>
      <c r="D3" s="27"/>
      <c r="E3" s="27"/>
      <c r="F3" s="27"/>
      <c r="G3" s="27"/>
    </row>
    <row r="4" spans="1:13" s="28" customFormat="1" x14ac:dyDescent="0.3">
      <c r="A4" s="96" t="s">
        <v>18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81"/>
    </row>
    <row r="5" spans="1:13" s="29" customFormat="1" ht="56.25" customHeight="1" x14ac:dyDescent="0.3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82"/>
    </row>
    <row r="6" spans="1:13" s="29" customFormat="1" ht="42.75" customHeigh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s="32" customFormat="1" ht="123.75" customHeight="1" x14ac:dyDescent="0.25">
      <c r="A7" s="42" t="s">
        <v>19</v>
      </c>
      <c r="B7" s="30" t="s">
        <v>57</v>
      </c>
      <c r="C7" s="49" t="s">
        <v>50</v>
      </c>
      <c r="D7" s="49" t="s">
        <v>51</v>
      </c>
      <c r="E7" s="30" t="s">
        <v>66</v>
      </c>
      <c r="F7" s="49" t="s">
        <v>65</v>
      </c>
      <c r="G7" s="49" t="s">
        <v>64</v>
      </c>
      <c r="H7" s="31" t="s">
        <v>20</v>
      </c>
      <c r="I7" s="31" t="s">
        <v>30</v>
      </c>
      <c r="J7" s="31" t="s">
        <v>21</v>
      </c>
      <c r="K7" s="30" t="s">
        <v>22</v>
      </c>
      <c r="L7" s="30" t="s">
        <v>23</v>
      </c>
      <c r="M7" s="74"/>
    </row>
    <row r="8" spans="1:13" s="34" customFormat="1" ht="15.75" x14ac:dyDescent="0.25">
      <c r="A8" s="33">
        <v>0</v>
      </c>
      <c r="B8" s="33">
        <v>1</v>
      </c>
      <c r="C8" s="33">
        <v>2</v>
      </c>
      <c r="D8" s="33" t="s">
        <v>56</v>
      </c>
      <c r="E8" s="33" t="s">
        <v>58</v>
      </c>
      <c r="F8" s="33">
        <v>5</v>
      </c>
      <c r="G8" s="33" t="s">
        <v>151</v>
      </c>
      <c r="H8" s="33">
        <v>7</v>
      </c>
      <c r="I8" s="33">
        <v>8</v>
      </c>
      <c r="J8" s="33" t="s">
        <v>152</v>
      </c>
      <c r="K8" s="33">
        <v>10</v>
      </c>
      <c r="L8" s="33" t="s">
        <v>153</v>
      </c>
      <c r="M8" s="75"/>
    </row>
    <row r="9" spans="1:13" x14ac:dyDescent="0.3">
      <c r="A9" s="43" t="s">
        <v>24</v>
      </c>
      <c r="B9" s="93">
        <v>130193000</v>
      </c>
      <c r="C9" s="93">
        <v>69710000</v>
      </c>
      <c r="D9" s="93">
        <f>B9-C9</f>
        <v>60483000</v>
      </c>
      <c r="E9" s="93">
        <f>D9*0.01</f>
        <v>604830</v>
      </c>
      <c r="F9" s="93">
        <v>57198240</v>
      </c>
      <c r="G9" s="93">
        <f>D9-E9-F9</f>
        <v>2679930</v>
      </c>
      <c r="H9" s="35">
        <v>11579774.58</v>
      </c>
      <c r="I9" s="35">
        <v>0</v>
      </c>
      <c r="J9" s="35">
        <f>H9+I9</f>
        <v>11579774.58</v>
      </c>
      <c r="K9" s="99">
        <v>348550</v>
      </c>
      <c r="L9" s="99">
        <f>J12+K9</f>
        <v>34914004.480000004</v>
      </c>
      <c r="M9" s="76"/>
    </row>
    <row r="10" spans="1:13" x14ac:dyDescent="0.3">
      <c r="A10" s="43" t="s">
        <v>25</v>
      </c>
      <c r="B10" s="93"/>
      <c r="C10" s="93"/>
      <c r="D10" s="93"/>
      <c r="E10" s="93"/>
      <c r="F10" s="93"/>
      <c r="G10" s="93"/>
      <c r="H10" s="37">
        <v>11546004.939999999</v>
      </c>
      <c r="I10" s="35">
        <v>0</v>
      </c>
      <c r="J10" s="35">
        <f>H10+I10</f>
        <v>11546004.939999999</v>
      </c>
      <c r="K10" s="99"/>
      <c r="L10" s="99"/>
      <c r="M10" s="76"/>
    </row>
    <row r="11" spans="1:13" x14ac:dyDescent="0.3">
      <c r="A11" s="43" t="s">
        <v>26</v>
      </c>
      <c r="B11" s="93"/>
      <c r="C11" s="93"/>
      <c r="D11" s="93"/>
      <c r="E11" s="93"/>
      <c r="F11" s="93"/>
      <c r="G11" s="93"/>
      <c r="H11" s="38">
        <v>11439674.960000001</v>
      </c>
      <c r="I11" s="35">
        <v>0</v>
      </c>
      <c r="J11" s="35">
        <f>H11+I11</f>
        <v>11439674.960000001</v>
      </c>
      <c r="K11" s="99"/>
      <c r="L11" s="99"/>
      <c r="M11" s="76"/>
    </row>
    <row r="12" spans="1:13" s="27" customFormat="1" x14ac:dyDescent="0.3">
      <c r="A12" s="44" t="s">
        <v>31</v>
      </c>
      <c r="B12" s="93"/>
      <c r="C12" s="93"/>
      <c r="D12" s="93"/>
      <c r="E12" s="93"/>
      <c r="F12" s="93"/>
      <c r="G12" s="93"/>
      <c r="H12" s="39">
        <f>SUM(H9:H11)</f>
        <v>34565454.480000004</v>
      </c>
      <c r="I12" s="39">
        <f>SUM(I9:I11)</f>
        <v>0</v>
      </c>
      <c r="J12" s="39">
        <f>SUM(J9:J11)</f>
        <v>34565454.480000004</v>
      </c>
      <c r="K12" s="99"/>
      <c r="L12" s="99"/>
      <c r="M12" s="76"/>
    </row>
    <row r="13" spans="1:13" x14ac:dyDescent="0.3">
      <c r="A13" s="43" t="s">
        <v>27</v>
      </c>
      <c r="B13" s="93"/>
      <c r="C13" s="93"/>
      <c r="D13" s="93"/>
      <c r="E13" s="93"/>
      <c r="F13" s="93"/>
      <c r="G13" s="93"/>
      <c r="H13" s="40">
        <v>11427504.02</v>
      </c>
      <c r="I13" s="35">
        <v>0</v>
      </c>
      <c r="J13" s="40">
        <f>SUM(H13:I13)</f>
        <v>11427504.02</v>
      </c>
      <c r="K13" s="98">
        <v>348550</v>
      </c>
      <c r="L13" s="98">
        <f>K13+J16</f>
        <v>34656696.629999995</v>
      </c>
      <c r="M13" s="77"/>
    </row>
    <row r="14" spans="1:13" x14ac:dyDescent="0.3">
      <c r="A14" s="43" t="s">
        <v>28</v>
      </c>
      <c r="B14" s="93"/>
      <c r="C14" s="93"/>
      <c r="D14" s="93"/>
      <c r="E14" s="93"/>
      <c r="F14" s="93"/>
      <c r="G14" s="93"/>
      <c r="H14" s="40">
        <v>11397136.959999999</v>
      </c>
      <c r="I14" s="35">
        <v>0</v>
      </c>
      <c r="J14" s="40">
        <f>SUM(H14:I14)</f>
        <v>11397136.959999999</v>
      </c>
      <c r="K14" s="98"/>
      <c r="L14" s="98"/>
      <c r="M14" s="77"/>
    </row>
    <row r="15" spans="1:13" x14ac:dyDescent="0.3">
      <c r="A15" s="43" t="s">
        <v>29</v>
      </c>
      <c r="B15" s="93"/>
      <c r="C15" s="93"/>
      <c r="D15" s="93"/>
      <c r="E15" s="93"/>
      <c r="F15" s="93"/>
      <c r="G15" s="93"/>
      <c r="H15" s="40">
        <v>11483505.65</v>
      </c>
      <c r="I15" s="35">
        <v>0</v>
      </c>
      <c r="J15" s="40">
        <f>SUM(H15:I15)</f>
        <v>11483505.65</v>
      </c>
      <c r="K15" s="98"/>
      <c r="L15" s="98"/>
      <c r="M15" s="77"/>
    </row>
    <row r="16" spans="1:13" s="27" customFormat="1" x14ac:dyDescent="0.3">
      <c r="A16" s="44" t="s">
        <v>32</v>
      </c>
      <c r="B16" s="93"/>
      <c r="C16" s="93"/>
      <c r="D16" s="93"/>
      <c r="E16" s="93"/>
      <c r="F16" s="93"/>
      <c r="G16" s="93"/>
      <c r="H16" s="39">
        <f>H13+H14+H15</f>
        <v>34308146.629999995</v>
      </c>
      <c r="I16" s="35">
        <f>I13+I14+I15</f>
        <v>0</v>
      </c>
      <c r="J16" s="39">
        <f>J13+J14+J15</f>
        <v>34308146.629999995</v>
      </c>
      <c r="K16" s="98"/>
      <c r="L16" s="98"/>
      <c r="M16" s="77"/>
    </row>
    <row r="17" spans="1:16" s="27" customFormat="1" x14ac:dyDescent="0.3">
      <c r="A17" s="44" t="s">
        <v>33</v>
      </c>
      <c r="B17" s="93"/>
      <c r="C17" s="93"/>
      <c r="D17" s="93"/>
      <c r="E17" s="93"/>
      <c r="F17" s="93"/>
      <c r="G17" s="93"/>
      <c r="H17" s="39">
        <f>H12+H16</f>
        <v>68873601.109999999</v>
      </c>
      <c r="I17" s="39">
        <f>I12+I16</f>
        <v>0</v>
      </c>
      <c r="J17" s="39">
        <f>J12+J16</f>
        <v>68873601.109999999</v>
      </c>
      <c r="K17" s="41">
        <f>K9+K13</f>
        <v>697100</v>
      </c>
      <c r="L17" s="41">
        <f>L9+L13</f>
        <v>69570701.109999999</v>
      </c>
      <c r="M17" s="78"/>
      <c r="N17" s="63"/>
      <c r="O17" s="63"/>
    </row>
    <row r="18" spans="1:16" x14ac:dyDescent="0.3">
      <c r="A18" s="43" t="s">
        <v>34</v>
      </c>
      <c r="B18" s="93"/>
      <c r="C18" s="93"/>
      <c r="D18" s="93"/>
      <c r="E18" s="93"/>
      <c r="F18" s="93"/>
      <c r="G18" s="93"/>
      <c r="H18" s="35">
        <v>11508420.67</v>
      </c>
      <c r="I18" s="35">
        <v>0</v>
      </c>
      <c r="J18" s="35">
        <f>H18+I18</f>
        <v>11508420.67</v>
      </c>
      <c r="K18" s="99">
        <v>288880</v>
      </c>
      <c r="L18" s="99">
        <f>J21+K18</f>
        <v>34722605.409999996</v>
      </c>
      <c r="M18" s="76"/>
      <c r="O18" s="19"/>
    </row>
    <row r="19" spans="1:16" x14ac:dyDescent="0.3">
      <c r="A19" s="43" t="s">
        <v>35</v>
      </c>
      <c r="B19" s="93"/>
      <c r="C19" s="93"/>
      <c r="D19" s="93"/>
      <c r="E19" s="93"/>
      <c r="F19" s="93"/>
      <c r="G19" s="93"/>
      <c r="H19" s="37">
        <v>11414868.26</v>
      </c>
      <c r="I19" s="35">
        <v>0</v>
      </c>
      <c r="J19" s="35">
        <f>H19+I19</f>
        <v>11414868.26</v>
      </c>
      <c r="K19" s="99"/>
      <c r="L19" s="99"/>
      <c r="M19" s="76"/>
      <c r="O19" s="19"/>
    </row>
    <row r="20" spans="1:16" x14ac:dyDescent="0.3">
      <c r="A20" s="43" t="s">
        <v>36</v>
      </c>
      <c r="B20" s="93"/>
      <c r="C20" s="93"/>
      <c r="D20" s="93"/>
      <c r="E20" s="93"/>
      <c r="F20" s="93"/>
      <c r="G20" s="93"/>
      <c r="H20" s="38">
        <v>11510436.48</v>
      </c>
      <c r="I20" s="35">
        <v>0</v>
      </c>
      <c r="J20" s="35">
        <f>H20+I20</f>
        <v>11510436.48</v>
      </c>
      <c r="K20" s="99"/>
      <c r="L20" s="99"/>
      <c r="M20" s="76"/>
      <c r="O20" s="19"/>
    </row>
    <row r="21" spans="1:16" x14ac:dyDescent="0.3">
      <c r="A21" s="44" t="s">
        <v>37</v>
      </c>
      <c r="B21" s="93"/>
      <c r="C21" s="93"/>
      <c r="D21" s="93"/>
      <c r="E21" s="93"/>
      <c r="F21" s="93"/>
      <c r="G21" s="93"/>
      <c r="H21" s="39">
        <f>SUM(H18:H20)</f>
        <v>34433725.409999996</v>
      </c>
      <c r="I21" s="39">
        <f>SUM(I18:I20)</f>
        <v>0</v>
      </c>
      <c r="J21" s="39">
        <f>SUM(J18:J20)</f>
        <v>34433725.409999996</v>
      </c>
      <c r="K21" s="99"/>
      <c r="L21" s="99"/>
      <c r="M21" s="76"/>
    </row>
    <row r="22" spans="1:16" x14ac:dyDescent="0.3">
      <c r="A22" s="44" t="s">
        <v>59</v>
      </c>
      <c r="B22" s="93"/>
      <c r="C22" s="93"/>
      <c r="D22" s="93"/>
      <c r="E22" s="93"/>
      <c r="F22" s="93"/>
      <c r="G22" s="93"/>
      <c r="H22" s="39">
        <f>H12+H16+H21</f>
        <v>103307326.52</v>
      </c>
      <c r="I22" s="39">
        <f>I12+I16+I21</f>
        <v>0</v>
      </c>
      <c r="J22" s="39">
        <f t="shared" ref="J22" si="0">J12+J16+J21</f>
        <v>103307326.52</v>
      </c>
      <c r="K22" s="39">
        <f>K9+K13+K18</f>
        <v>985980</v>
      </c>
      <c r="L22" s="39">
        <f>L9+L13+L18</f>
        <v>104293306.52</v>
      </c>
      <c r="M22" s="79"/>
      <c r="O22" s="19"/>
      <c r="P22" s="19"/>
    </row>
    <row r="23" spans="1:16" x14ac:dyDescent="0.3">
      <c r="A23" s="43" t="s">
        <v>38</v>
      </c>
      <c r="B23" s="93"/>
      <c r="C23" s="93"/>
      <c r="D23" s="93"/>
      <c r="E23" s="93"/>
      <c r="F23" s="93"/>
      <c r="G23" s="93"/>
      <c r="H23" s="35">
        <v>11600000.439999999</v>
      </c>
      <c r="I23" s="35">
        <v>0</v>
      </c>
      <c r="J23" s="40">
        <f>SUM(H23:I23)</f>
        <v>11600000.439999999</v>
      </c>
      <c r="K23" s="98">
        <v>0</v>
      </c>
      <c r="L23" s="98">
        <f>K23+J26</f>
        <v>25583743.48</v>
      </c>
      <c r="M23" s="77"/>
      <c r="N23" s="19"/>
    </row>
    <row r="24" spans="1:16" x14ac:dyDescent="0.3">
      <c r="A24" s="43" t="s">
        <v>39</v>
      </c>
      <c r="B24" s="93"/>
      <c r="C24" s="93"/>
      <c r="D24" s="93"/>
      <c r="E24" s="93"/>
      <c r="F24" s="93"/>
      <c r="G24" s="93"/>
      <c r="H24" s="35">
        <v>10493088.119999999</v>
      </c>
      <c r="I24" s="35">
        <v>2679930</v>
      </c>
      <c r="J24" s="40">
        <f>SUM(H24:I24)</f>
        <v>13173018.119999999</v>
      </c>
      <c r="K24" s="98"/>
      <c r="L24" s="98"/>
      <c r="M24" s="77"/>
      <c r="N24" s="19"/>
    </row>
    <row r="25" spans="1:16" x14ac:dyDescent="0.3">
      <c r="A25" s="43" t="s">
        <v>40</v>
      </c>
      <c r="B25" s="93"/>
      <c r="C25" s="93"/>
      <c r="D25" s="93"/>
      <c r="E25" s="93"/>
      <c r="F25" s="93"/>
      <c r="G25" s="93"/>
      <c r="H25" s="35">
        <v>810724.92</v>
      </c>
      <c r="I25" s="35">
        <v>0</v>
      </c>
      <c r="J25" s="40">
        <f>SUM(H25:I25)</f>
        <v>810724.92</v>
      </c>
      <c r="K25" s="98"/>
      <c r="L25" s="98"/>
      <c r="M25" s="77"/>
    </row>
    <row r="26" spans="1:16" x14ac:dyDescent="0.3">
      <c r="A26" s="44" t="s">
        <v>32</v>
      </c>
      <c r="B26" s="93"/>
      <c r="C26" s="93"/>
      <c r="D26" s="93"/>
      <c r="E26" s="93"/>
      <c r="F26" s="93"/>
      <c r="G26" s="93"/>
      <c r="H26" s="39">
        <f>H23+H24+H25</f>
        <v>22903813.48</v>
      </c>
      <c r="I26" s="35">
        <f>I23+I24+I25</f>
        <v>2679930</v>
      </c>
      <c r="J26" s="39">
        <f>J23+J24+J25</f>
        <v>25583743.48</v>
      </c>
      <c r="K26" s="98"/>
      <c r="L26" s="98"/>
      <c r="M26" s="77"/>
    </row>
    <row r="27" spans="1:16" x14ac:dyDescent="0.3">
      <c r="A27" s="44" t="s">
        <v>41</v>
      </c>
      <c r="B27" s="93"/>
      <c r="C27" s="93"/>
      <c r="D27" s="93"/>
      <c r="E27" s="93"/>
      <c r="F27" s="93"/>
      <c r="G27" s="93"/>
      <c r="H27" s="39">
        <f>H21+H26</f>
        <v>57337538.890000001</v>
      </c>
      <c r="I27" s="39">
        <f>I21+I26</f>
        <v>2679930</v>
      </c>
      <c r="J27" s="39">
        <f>J21+J26</f>
        <v>60017468.890000001</v>
      </c>
      <c r="K27" s="41">
        <f>K18+K23</f>
        <v>288880</v>
      </c>
      <c r="L27" s="41">
        <f>L18+L23</f>
        <v>60306348.890000001</v>
      </c>
      <c r="M27" s="78"/>
      <c r="N27" s="19"/>
    </row>
    <row r="28" spans="1:16" x14ac:dyDescent="0.3">
      <c r="A28" s="43" t="s">
        <v>42</v>
      </c>
      <c r="B28" s="93"/>
      <c r="C28" s="93"/>
      <c r="D28" s="93"/>
      <c r="E28" s="93"/>
      <c r="F28" s="93"/>
      <c r="G28" s="93"/>
      <c r="H28" s="40">
        <f>H17+H27</f>
        <v>126211140</v>
      </c>
      <c r="I28" s="40">
        <f t="shared" ref="I28:K28" si="1">I17+I27</f>
        <v>2679930</v>
      </c>
      <c r="J28" s="40">
        <f t="shared" si="1"/>
        <v>128891070</v>
      </c>
      <c r="K28" s="40">
        <f t="shared" si="1"/>
        <v>985980</v>
      </c>
      <c r="L28" s="40">
        <f>L17+L27</f>
        <v>129877050</v>
      </c>
      <c r="M28" s="80"/>
      <c r="N28" s="19"/>
      <c r="O28" s="19"/>
    </row>
    <row r="29" spans="1:16" x14ac:dyDescent="0.3">
      <c r="D29" s="28"/>
      <c r="H29" s="19"/>
      <c r="I29" s="19"/>
      <c r="J29" s="83"/>
      <c r="K29" s="19"/>
      <c r="L29" s="19"/>
      <c r="M29" s="19"/>
    </row>
    <row r="30" spans="1:16" x14ac:dyDescent="0.3">
      <c r="B30" s="28"/>
      <c r="E30" s="28"/>
      <c r="G30" s="28"/>
      <c r="H30" s="83"/>
      <c r="I30" s="83"/>
      <c r="J30" s="83"/>
      <c r="L30" s="19"/>
      <c r="M30" s="19"/>
      <c r="N30" s="19"/>
    </row>
    <row r="33" spans="1:18" x14ac:dyDescent="0.3">
      <c r="A33" s="16" t="s">
        <v>13</v>
      </c>
      <c r="B33" s="16"/>
      <c r="C33" s="16"/>
      <c r="D33" s="16"/>
      <c r="E33" s="20"/>
      <c r="F33" s="20"/>
      <c r="G33" s="20"/>
      <c r="H33" s="1"/>
      <c r="I33" s="19"/>
      <c r="J33" s="4" t="s">
        <v>12</v>
      </c>
      <c r="K33" s="19"/>
      <c r="L33" s="19"/>
      <c r="M33" s="19"/>
      <c r="N33" s="19"/>
      <c r="O33" s="19"/>
      <c r="P33" s="19"/>
      <c r="Q33" s="19"/>
      <c r="R33" s="19"/>
    </row>
    <row r="34" spans="1:18" x14ac:dyDescent="0.3">
      <c r="A34" s="16" t="s">
        <v>14</v>
      </c>
      <c r="B34" s="16"/>
      <c r="C34" s="16"/>
      <c r="D34" s="16"/>
      <c r="E34" s="16"/>
      <c r="F34" s="16"/>
      <c r="G34" s="16"/>
      <c r="H34" s="1"/>
      <c r="I34" s="19"/>
      <c r="J34" s="16" t="s">
        <v>15</v>
      </c>
      <c r="K34" s="19"/>
      <c r="L34" s="19"/>
      <c r="M34" s="19"/>
      <c r="N34" s="19"/>
      <c r="O34" s="19"/>
      <c r="P34" s="19"/>
      <c r="Q34" s="19"/>
      <c r="R34" s="19"/>
    </row>
  </sheetData>
  <mergeCells count="16">
    <mergeCell ref="A4:L4"/>
    <mergeCell ref="A5:L5"/>
    <mergeCell ref="B9:B28"/>
    <mergeCell ref="C9:C28"/>
    <mergeCell ref="D9:D28"/>
    <mergeCell ref="E9:E28"/>
    <mergeCell ref="L23:L26"/>
    <mergeCell ref="F9:F28"/>
    <mergeCell ref="G9:G28"/>
    <mergeCell ref="K9:K12"/>
    <mergeCell ref="L9:L12"/>
    <mergeCell ref="K13:K16"/>
    <mergeCell ref="L13:L16"/>
    <mergeCell ref="K18:K21"/>
    <mergeCell ref="L18:L21"/>
    <mergeCell ref="K23:K26"/>
  </mergeCells>
  <pageMargins left="0.11811023622047245" right="0.11811023622047245" top="0.15748031496062992" bottom="0.15748031496062992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62"/>
  <sheetViews>
    <sheetView topLeftCell="AS52" workbookViewId="0">
      <selection activeCell="AT13" sqref="AT13"/>
    </sheetView>
  </sheetViews>
  <sheetFormatPr defaultColWidth="13.85546875" defaultRowHeight="12.75" x14ac:dyDescent="0.2"/>
  <cols>
    <col min="1" max="1" width="30.42578125" style="1" customWidth="1"/>
    <col min="2" max="4" width="14.85546875" style="24" customWidth="1"/>
    <col min="5" max="7" width="15.140625" style="66" customWidth="1"/>
    <col min="8" max="10" width="13.140625" style="86" customWidth="1"/>
    <col min="11" max="16384" width="13.85546875" style="1"/>
  </cols>
  <sheetData>
    <row r="1" spans="1:69" ht="15" x14ac:dyDescent="0.25">
      <c r="A1" s="65" t="s">
        <v>70</v>
      </c>
      <c r="B1" s="22"/>
      <c r="C1" s="22"/>
      <c r="D1" s="22"/>
      <c r="E1" s="84"/>
      <c r="F1" s="84"/>
      <c r="G1" s="84"/>
      <c r="M1" s="1" t="s">
        <v>71</v>
      </c>
    </row>
    <row r="2" spans="1:69" ht="15" x14ac:dyDescent="0.25">
      <c r="A2" s="65" t="s">
        <v>72</v>
      </c>
      <c r="B2" s="23"/>
      <c r="C2" s="23"/>
      <c r="D2" s="23"/>
    </row>
    <row r="3" spans="1:69" ht="15" x14ac:dyDescent="0.25">
      <c r="A3" s="67" t="s">
        <v>73</v>
      </c>
      <c r="B3" s="23"/>
      <c r="C3" s="23"/>
      <c r="D3" s="23"/>
    </row>
    <row r="4" spans="1:69" ht="15" x14ac:dyDescent="0.25">
      <c r="A4" s="67"/>
      <c r="B4" s="23"/>
      <c r="C4" s="23"/>
      <c r="D4" s="23"/>
    </row>
    <row r="5" spans="1:69" ht="10.5" customHeight="1" x14ac:dyDescent="0.2">
      <c r="A5" s="101" t="s">
        <v>74</v>
      </c>
      <c r="B5" s="101"/>
      <c r="C5" s="101"/>
      <c r="D5" s="101"/>
      <c r="E5" s="101"/>
      <c r="F5" s="101"/>
      <c r="G5" s="101"/>
      <c r="H5" s="101"/>
      <c r="I5" s="101"/>
      <c r="J5" s="101" t="s">
        <v>74</v>
      </c>
      <c r="K5" s="101"/>
      <c r="L5" s="101"/>
      <c r="M5" s="101"/>
      <c r="N5" s="101"/>
      <c r="O5" s="101"/>
      <c r="P5" s="101"/>
      <c r="Q5" s="101"/>
      <c r="R5" s="101"/>
      <c r="S5" s="68"/>
      <c r="T5" s="68"/>
      <c r="U5" s="101" t="s">
        <v>74</v>
      </c>
      <c r="V5" s="101"/>
      <c r="W5" s="101"/>
      <c r="X5" s="101"/>
      <c r="Y5" s="101"/>
      <c r="Z5" s="101"/>
      <c r="AA5" s="101"/>
      <c r="AB5" s="101"/>
      <c r="AC5" s="101"/>
      <c r="AD5" s="68"/>
      <c r="AE5" s="68"/>
      <c r="AF5" s="101" t="s">
        <v>74</v>
      </c>
      <c r="AG5" s="101"/>
      <c r="AH5" s="101"/>
      <c r="AI5" s="101"/>
      <c r="AJ5" s="101"/>
      <c r="AK5" s="101"/>
      <c r="AL5" s="101"/>
      <c r="AM5" s="101"/>
      <c r="AN5" s="101"/>
      <c r="AO5" s="68"/>
      <c r="AP5" s="68"/>
      <c r="AQ5" s="101" t="s">
        <v>74</v>
      </c>
      <c r="AR5" s="101"/>
      <c r="AS5" s="101"/>
      <c r="AT5" s="101"/>
      <c r="AU5" s="101"/>
      <c r="AV5" s="101"/>
      <c r="AW5" s="101"/>
      <c r="AX5" s="101"/>
      <c r="AY5" s="101"/>
      <c r="AZ5" s="68"/>
      <c r="BA5" s="68"/>
      <c r="BB5" s="101" t="s">
        <v>74</v>
      </c>
      <c r="BC5" s="101"/>
      <c r="BD5" s="101"/>
      <c r="BE5" s="101"/>
      <c r="BF5" s="101"/>
      <c r="BG5" s="101"/>
      <c r="BH5" s="101"/>
      <c r="BI5" s="101"/>
      <c r="BJ5" s="101"/>
      <c r="BK5" s="68"/>
      <c r="BL5" s="68"/>
      <c r="BM5" s="68"/>
      <c r="BN5" s="68"/>
      <c r="BO5" s="68"/>
      <c r="BP5" s="68"/>
      <c r="BQ5" s="68"/>
    </row>
    <row r="6" spans="1:69" ht="26.25" customHeight="1" x14ac:dyDescent="0.2">
      <c r="A6" s="102" t="s">
        <v>142</v>
      </c>
      <c r="B6" s="102"/>
      <c r="C6" s="102"/>
      <c r="D6" s="102"/>
      <c r="E6" s="102"/>
      <c r="F6" s="102"/>
      <c r="G6" s="102"/>
      <c r="H6" s="102"/>
      <c r="I6" s="102"/>
      <c r="J6" s="102" t="s">
        <v>142</v>
      </c>
      <c r="K6" s="102"/>
      <c r="L6" s="102"/>
      <c r="M6" s="102"/>
      <c r="N6" s="102"/>
      <c r="O6" s="102"/>
      <c r="P6" s="102"/>
      <c r="Q6" s="102"/>
      <c r="R6" s="102"/>
      <c r="S6" s="69"/>
      <c r="T6" s="69"/>
      <c r="U6" s="102" t="s">
        <v>142</v>
      </c>
      <c r="V6" s="102"/>
      <c r="W6" s="102"/>
      <c r="X6" s="102"/>
      <c r="Y6" s="102"/>
      <c r="Z6" s="102"/>
      <c r="AA6" s="102"/>
      <c r="AB6" s="102"/>
      <c r="AC6" s="102"/>
      <c r="AD6" s="69"/>
      <c r="AE6" s="69"/>
      <c r="AF6" s="102" t="s">
        <v>142</v>
      </c>
      <c r="AG6" s="102"/>
      <c r="AH6" s="102"/>
      <c r="AI6" s="102"/>
      <c r="AJ6" s="102"/>
      <c r="AK6" s="102"/>
      <c r="AL6" s="102"/>
      <c r="AM6" s="102"/>
      <c r="AN6" s="102"/>
      <c r="AO6" s="69"/>
      <c r="AP6" s="69"/>
      <c r="AQ6" s="102" t="s">
        <v>142</v>
      </c>
      <c r="AR6" s="102"/>
      <c r="AS6" s="102"/>
      <c r="AT6" s="102"/>
      <c r="AU6" s="102"/>
      <c r="AV6" s="102"/>
      <c r="AW6" s="102"/>
      <c r="AX6" s="102"/>
      <c r="AY6" s="102"/>
      <c r="AZ6" s="69"/>
      <c r="BA6" s="69"/>
      <c r="BB6" s="102" t="s">
        <v>142</v>
      </c>
      <c r="BC6" s="102"/>
      <c r="BD6" s="102"/>
      <c r="BE6" s="102"/>
      <c r="BF6" s="102"/>
      <c r="BG6" s="102"/>
      <c r="BH6" s="102"/>
      <c r="BI6" s="102"/>
      <c r="BJ6" s="102"/>
      <c r="BK6" s="69"/>
      <c r="BL6" s="69"/>
      <c r="BM6" s="69"/>
      <c r="BN6" s="69"/>
      <c r="BO6" s="69"/>
      <c r="BP6" s="69"/>
      <c r="BQ6" s="69"/>
    </row>
    <row r="7" spans="1:69" ht="21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</row>
    <row r="8" spans="1:69" ht="63" customHeight="1" x14ac:dyDescent="0.2">
      <c r="A8" s="13" t="s">
        <v>75</v>
      </c>
      <c r="B8" s="11" t="s">
        <v>76</v>
      </c>
      <c r="C8" s="70" t="s">
        <v>77</v>
      </c>
      <c r="D8" s="11" t="s">
        <v>78</v>
      </c>
      <c r="E8" s="70" t="s">
        <v>79</v>
      </c>
      <c r="F8" s="70" t="s">
        <v>77</v>
      </c>
      <c r="G8" s="70" t="s">
        <v>80</v>
      </c>
      <c r="H8" s="70" t="s">
        <v>81</v>
      </c>
      <c r="I8" s="70" t="s">
        <v>77</v>
      </c>
      <c r="J8" s="70" t="s">
        <v>82</v>
      </c>
      <c r="K8" s="11" t="s">
        <v>83</v>
      </c>
      <c r="L8" s="70" t="s">
        <v>77</v>
      </c>
      <c r="M8" s="11" t="s">
        <v>84</v>
      </c>
      <c r="N8" s="11" t="s">
        <v>85</v>
      </c>
      <c r="O8" s="70" t="s">
        <v>77</v>
      </c>
      <c r="P8" s="11" t="s">
        <v>86</v>
      </c>
      <c r="Q8" s="70" t="s">
        <v>87</v>
      </c>
      <c r="R8" s="70" t="s">
        <v>77</v>
      </c>
      <c r="S8" s="70" t="s">
        <v>88</v>
      </c>
      <c r="T8" s="70" t="s">
        <v>89</v>
      </c>
      <c r="U8" s="70" t="s">
        <v>77</v>
      </c>
      <c r="V8" s="70" t="s">
        <v>90</v>
      </c>
      <c r="W8" s="70" t="s">
        <v>91</v>
      </c>
      <c r="X8" s="70" t="s">
        <v>77</v>
      </c>
      <c r="Y8" s="70" t="s">
        <v>92</v>
      </c>
      <c r="Z8" s="70" t="s">
        <v>93</v>
      </c>
      <c r="AA8" s="70" t="s">
        <v>77</v>
      </c>
      <c r="AB8" s="70" t="s">
        <v>94</v>
      </c>
      <c r="AC8" s="70" t="s">
        <v>53</v>
      </c>
      <c r="AD8" s="70" t="s">
        <v>77</v>
      </c>
      <c r="AE8" s="70" t="s">
        <v>95</v>
      </c>
      <c r="AF8" s="70" t="s">
        <v>96</v>
      </c>
      <c r="AG8" s="70" t="s">
        <v>77</v>
      </c>
      <c r="AH8" s="70" t="s">
        <v>97</v>
      </c>
      <c r="AI8" s="70" t="s">
        <v>98</v>
      </c>
      <c r="AJ8" s="70" t="s">
        <v>77</v>
      </c>
      <c r="AK8" s="70" t="s">
        <v>112</v>
      </c>
      <c r="AL8" s="70" t="s">
        <v>99</v>
      </c>
      <c r="AM8" s="70" t="s">
        <v>77</v>
      </c>
      <c r="AN8" s="70" t="s">
        <v>113</v>
      </c>
      <c r="AO8" s="70" t="s">
        <v>100</v>
      </c>
      <c r="AP8" s="70" t="s">
        <v>77</v>
      </c>
      <c r="AQ8" s="70" t="s">
        <v>114</v>
      </c>
      <c r="AR8" s="70" t="s">
        <v>101</v>
      </c>
      <c r="AS8" s="49" t="s">
        <v>60</v>
      </c>
      <c r="AT8" s="49" t="s">
        <v>77</v>
      </c>
      <c r="AU8" s="49" t="s">
        <v>61</v>
      </c>
      <c r="AV8" s="70" t="s">
        <v>102</v>
      </c>
      <c r="AW8" s="70" t="s">
        <v>77</v>
      </c>
      <c r="AX8" s="70" t="s">
        <v>115</v>
      </c>
      <c r="AY8" s="70" t="s">
        <v>103</v>
      </c>
      <c r="AZ8" s="70" t="s">
        <v>77</v>
      </c>
      <c r="BA8" s="70" t="s">
        <v>107</v>
      </c>
      <c r="BB8" s="70" t="s">
        <v>104</v>
      </c>
      <c r="BC8" s="70" t="s">
        <v>77</v>
      </c>
      <c r="BD8" s="70" t="s">
        <v>108</v>
      </c>
      <c r="BE8" s="70" t="s">
        <v>105</v>
      </c>
      <c r="BF8" s="70" t="s">
        <v>77</v>
      </c>
      <c r="BG8" s="70" t="s">
        <v>109</v>
      </c>
    </row>
    <row r="9" spans="1:69" x14ac:dyDescent="0.2">
      <c r="A9" s="12" t="s">
        <v>0</v>
      </c>
      <c r="B9" s="9"/>
      <c r="C9" s="9"/>
      <c r="D9" s="9"/>
      <c r="E9" s="9"/>
      <c r="F9" s="9"/>
      <c r="G9" s="9"/>
      <c r="H9" s="9"/>
      <c r="I9" s="9"/>
      <c r="J9" s="9"/>
      <c r="K9" s="6"/>
      <c r="L9" s="6"/>
      <c r="M9" s="6"/>
      <c r="N9" s="9"/>
      <c r="O9" s="9"/>
      <c r="P9" s="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69" s="2" customFormat="1" x14ac:dyDescent="0.2">
      <c r="A10" s="5" t="s">
        <v>1</v>
      </c>
      <c r="B10" s="88">
        <v>6109608</v>
      </c>
      <c r="C10" s="88">
        <v>0</v>
      </c>
      <c r="D10" s="88">
        <f>SUM(B10:C10)</f>
        <v>6109608</v>
      </c>
      <c r="E10" s="88">
        <v>6109608</v>
      </c>
      <c r="F10" s="88">
        <v>0</v>
      </c>
      <c r="G10" s="88">
        <f>SUM(E10:F10)</f>
        <v>6109608</v>
      </c>
      <c r="H10" s="88">
        <v>6109608</v>
      </c>
      <c r="I10" s="88">
        <v>0</v>
      </c>
      <c r="J10" s="88">
        <f>SUM(H10:I10)</f>
        <v>6109608</v>
      </c>
      <c r="K10" s="7">
        <f t="shared" ref="K10:M14" si="0">B10+E10+H10</f>
        <v>18328824</v>
      </c>
      <c r="L10" s="7">
        <f t="shared" si="0"/>
        <v>0</v>
      </c>
      <c r="M10" s="7">
        <f>D10+G10+J10</f>
        <v>18328824</v>
      </c>
      <c r="N10" s="88">
        <v>6109608</v>
      </c>
      <c r="O10" s="88">
        <v>0</v>
      </c>
      <c r="P10" s="88">
        <f>SUM(N10:O10)</f>
        <v>6109608</v>
      </c>
      <c r="Q10" s="7">
        <v>6109608</v>
      </c>
      <c r="R10" s="7">
        <v>0</v>
      </c>
      <c r="S10" s="7">
        <f>SUM(Q10:R10)</f>
        <v>6109608</v>
      </c>
      <c r="T10" s="7">
        <v>6109608</v>
      </c>
      <c r="U10" s="7">
        <v>0</v>
      </c>
      <c r="V10" s="7">
        <f>SUM(T10:U10)</f>
        <v>6109608</v>
      </c>
      <c r="W10" s="7">
        <f>N10+Q10+T10</f>
        <v>18328824</v>
      </c>
      <c r="X10" s="7">
        <f>O10+R10+U10</f>
        <v>0</v>
      </c>
      <c r="Y10" s="7">
        <f>SUM(W10:X10)</f>
        <v>18328824</v>
      </c>
      <c r="Z10" s="8">
        <f>K10+W10</f>
        <v>36657648</v>
      </c>
      <c r="AA10" s="7">
        <f>C10+F10+I10+O10+R10+U10</f>
        <v>0</v>
      </c>
      <c r="AB10" s="7">
        <f>SUM(Z10:AA10)</f>
        <v>36657648</v>
      </c>
      <c r="AC10" s="7">
        <v>6109608</v>
      </c>
      <c r="AD10" s="7">
        <v>0</v>
      </c>
      <c r="AE10" s="7">
        <f>SUM(AC10:AD10)</f>
        <v>6109608</v>
      </c>
      <c r="AF10" s="7">
        <f>K10+W10+AC10</f>
        <v>42767256</v>
      </c>
      <c r="AG10" s="7">
        <f>C10+F10+I10+O10+R10+U10+AD10</f>
        <v>0</v>
      </c>
      <c r="AH10" s="7">
        <f>SUM(AF10:AG10)</f>
        <v>42767256</v>
      </c>
      <c r="AI10" s="7">
        <v>6046296</v>
      </c>
      <c r="AJ10" s="7">
        <v>0</v>
      </c>
      <c r="AK10" s="7">
        <f>SUM(AI10:AJ10)</f>
        <v>6046296</v>
      </c>
      <c r="AL10" s="7">
        <v>6046296</v>
      </c>
      <c r="AM10" s="7">
        <v>0</v>
      </c>
      <c r="AN10" s="7">
        <f>SUM(AL10:AM10)</f>
        <v>6046296</v>
      </c>
      <c r="AO10" s="7">
        <f>AE10+AI10+AL10</f>
        <v>18202200</v>
      </c>
      <c r="AP10" s="7">
        <f>AD10+AJ10+AM10</f>
        <v>0</v>
      </c>
      <c r="AQ10" s="7">
        <f>SUM(AO10:AP10)</f>
        <v>18202200</v>
      </c>
      <c r="AR10" s="7">
        <v>6046296</v>
      </c>
      <c r="AS10" s="7">
        <v>5907801</v>
      </c>
      <c r="AT10" s="7">
        <v>1650069</v>
      </c>
      <c r="AU10" s="7">
        <f>SUM(AS10:AT10)</f>
        <v>7557870</v>
      </c>
      <c r="AV10" s="7">
        <v>47484</v>
      </c>
      <c r="AW10" s="7">
        <v>0</v>
      </c>
      <c r="AX10" s="7">
        <f>SUM(AV10:AW10)</f>
        <v>47484</v>
      </c>
      <c r="AY10" s="7">
        <f>AR10+AS10+AV10</f>
        <v>12001581</v>
      </c>
      <c r="AZ10" s="7">
        <f>BA10-AY10</f>
        <v>1650069</v>
      </c>
      <c r="BA10" s="7">
        <f>AR10+AU10+AX10</f>
        <v>13651650</v>
      </c>
      <c r="BB10" s="7">
        <f>AI10+AL10+AR10+AS10+AV10</f>
        <v>24094173</v>
      </c>
      <c r="BC10" s="7">
        <f>BD10-BB10</f>
        <v>1650069</v>
      </c>
      <c r="BD10" s="7">
        <f>AK10+AN10+AR10+AU10+AX10</f>
        <v>25744242</v>
      </c>
      <c r="BE10" s="7">
        <f>Z10+AC10+AI10+AL10+AR10+AS10+AV10</f>
        <v>66861429</v>
      </c>
      <c r="BF10" s="7">
        <f>BG10-BE10</f>
        <v>1650069</v>
      </c>
      <c r="BG10" s="7">
        <f>AH10+AK10+AN10+AR10+AU10+AX10</f>
        <v>68511498</v>
      </c>
    </row>
    <row r="11" spans="1:69" s="2" customFormat="1" x14ac:dyDescent="0.2">
      <c r="A11" s="5" t="s">
        <v>2</v>
      </c>
      <c r="B11" s="88">
        <v>431868.94</v>
      </c>
      <c r="C11" s="88">
        <v>0</v>
      </c>
      <c r="D11" s="88">
        <f t="shared" ref="D11:D14" si="1">SUM(B11:C11)</f>
        <v>431868.94</v>
      </c>
      <c r="E11" s="88">
        <v>431868.94</v>
      </c>
      <c r="F11" s="88">
        <v>0</v>
      </c>
      <c r="G11" s="88">
        <f t="shared" ref="G11:G13" si="2">SUM(E11:F11)</f>
        <v>431868.94</v>
      </c>
      <c r="H11" s="88">
        <v>431868.94</v>
      </c>
      <c r="I11" s="88">
        <v>0</v>
      </c>
      <c r="J11" s="88">
        <f t="shared" ref="J11:J14" si="3">SUM(H11:I11)</f>
        <v>431868.94</v>
      </c>
      <c r="K11" s="7">
        <f t="shared" si="0"/>
        <v>1295606.82</v>
      </c>
      <c r="L11" s="7">
        <f t="shared" si="0"/>
        <v>0</v>
      </c>
      <c r="M11" s="7">
        <f t="shared" si="0"/>
        <v>1295606.82</v>
      </c>
      <c r="N11" s="88">
        <v>372367</v>
      </c>
      <c r="O11" s="88">
        <v>0</v>
      </c>
      <c r="P11" s="88">
        <f t="shared" ref="P11:P13" si="4">SUM(N11:O11)</f>
        <v>372367</v>
      </c>
      <c r="Q11" s="7">
        <v>374286.43</v>
      </c>
      <c r="R11" s="7">
        <v>0</v>
      </c>
      <c r="S11" s="7">
        <f t="shared" ref="S11:S13" si="5">SUM(Q11:R11)</f>
        <v>374286.43</v>
      </c>
      <c r="T11" s="7">
        <v>431868.94</v>
      </c>
      <c r="U11" s="7">
        <v>0</v>
      </c>
      <c r="V11" s="7">
        <f t="shared" ref="V11:V14" si="6">SUM(T11:U11)</f>
        <v>431868.94</v>
      </c>
      <c r="W11" s="7">
        <f>N11+Q11+T11</f>
        <v>1178522.3699999999</v>
      </c>
      <c r="X11" s="7">
        <f t="shared" ref="X11:X13" si="7">O11+R11+U11</f>
        <v>0</v>
      </c>
      <c r="Y11" s="7">
        <f t="shared" ref="Y11:Y14" si="8">SUM(W11:X11)</f>
        <v>1178522.3699999999</v>
      </c>
      <c r="Z11" s="8">
        <f t="shared" ref="Z11:Z13" si="9">K11+W11</f>
        <v>2474129.19</v>
      </c>
      <c r="AA11" s="7">
        <f t="shared" ref="AA11:AA13" si="10">C11+F11+I11+O11+R11+U11</f>
        <v>0</v>
      </c>
      <c r="AB11" s="7">
        <f t="shared" ref="AB11:AB14" si="11">SUM(Z11:AA11)</f>
        <v>2474129.19</v>
      </c>
      <c r="AC11" s="7">
        <v>431868.94</v>
      </c>
      <c r="AD11" s="7">
        <v>0</v>
      </c>
      <c r="AE11" s="7">
        <f t="shared" ref="AE11:AE14" si="12">SUM(AC11:AD11)</f>
        <v>431868.94</v>
      </c>
      <c r="AF11" s="7">
        <f t="shared" ref="AF11:AF14" si="13">K11+W11+AC11</f>
        <v>2905998.13</v>
      </c>
      <c r="AG11" s="7">
        <f t="shared" ref="AG11:AG13" si="14">C11+F11+I11+O11+R11+U11+AD11</f>
        <v>0</v>
      </c>
      <c r="AH11" s="7">
        <f t="shared" ref="AH11:AH14" si="15">SUM(AF11:AG11)</f>
        <v>2905998.13</v>
      </c>
      <c r="AI11" s="7">
        <v>431868.94</v>
      </c>
      <c r="AJ11" s="7">
        <v>0</v>
      </c>
      <c r="AK11" s="7">
        <f t="shared" ref="AK11:AK13" si="16">SUM(AI11:AJ11)</f>
        <v>431868.94</v>
      </c>
      <c r="AL11" s="7">
        <v>431868.94</v>
      </c>
      <c r="AM11" s="7">
        <v>0</v>
      </c>
      <c r="AN11" s="7">
        <f t="shared" ref="AN11:AN13" si="17">SUM(AL11:AM11)</f>
        <v>431868.94</v>
      </c>
      <c r="AO11" s="7">
        <f t="shared" ref="AO11:AO13" si="18">AE11+AI11+AL11</f>
        <v>1295606.82</v>
      </c>
      <c r="AP11" s="7">
        <f t="shared" ref="AP11:AP13" si="19">AD11+AJ11+AM11</f>
        <v>0</v>
      </c>
      <c r="AQ11" s="7">
        <f t="shared" ref="AQ11:AQ13" si="20">SUM(AO11:AP11)</f>
        <v>1295606.82</v>
      </c>
      <c r="AR11" s="7">
        <v>431868.94</v>
      </c>
      <c r="AS11" s="7">
        <v>357011.66</v>
      </c>
      <c r="AT11" s="7">
        <v>142036.9</v>
      </c>
      <c r="AU11" s="7">
        <f t="shared" ref="AU11:AU13" si="21">SUM(AS11:AT11)</f>
        <v>499048.55999999994</v>
      </c>
      <c r="AV11" s="7">
        <v>7677.68</v>
      </c>
      <c r="AW11" s="7">
        <v>0</v>
      </c>
      <c r="AX11" s="7">
        <f t="shared" ref="AX11:AX13" si="22">SUM(AV11:AW11)</f>
        <v>7677.68</v>
      </c>
      <c r="AY11" s="7">
        <f t="shared" ref="AY11:AY13" si="23">AR11+AS11+AV11</f>
        <v>796558.28</v>
      </c>
      <c r="AZ11" s="7">
        <f t="shared" ref="AZ11:AZ13" si="24">BA11-AY11</f>
        <v>142036.90000000002</v>
      </c>
      <c r="BA11" s="7">
        <f t="shared" ref="BA11:BA13" si="25">AR11+AU11+AX11</f>
        <v>938595.18</v>
      </c>
      <c r="BB11" s="7">
        <f t="shared" ref="BB11:BB13" si="26">AI11+AL11+AR11+AS11+AV11</f>
        <v>1660296.16</v>
      </c>
      <c r="BC11" s="7">
        <f t="shared" ref="BC11:BC13" si="27">BD11-BB11</f>
        <v>142036.89999999991</v>
      </c>
      <c r="BD11" s="7">
        <f t="shared" ref="BD11:BD13" si="28">AK11+AN11+AR11+AU11+AX11</f>
        <v>1802333.0599999998</v>
      </c>
      <c r="BE11" s="7">
        <f t="shared" ref="BE11:BE13" si="29">Z11+AC11+AI11+AL11+AR11+AS11+AV11</f>
        <v>4566294.29</v>
      </c>
      <c r="BF11" s="7">
        <f t="shared" ref="BF11:BF13" si="30">BG11-BE11</f>
        <v>142036.89999999944</v>
      </c>
      <c r="BG11" s="7">
        <f t="shared" ref="BG11:BG13" si="31">AH11+AK11+AN11+AR11+AU11+AX11</f>
        <v>4708331.1899999995</v>
      </c>
    </row>
    <row r="12" spans="1:69" s="2" customFormat="1" x14ac:dyDescent="0.2">
      <c r="A12" s="5" t="s">
        <v>3</v>
      </c>
      <c r="B12" s="88">
        <v>1821401.15</v>
      </c>
      <c r="C12" s="88">
        <v>0</v>
      </c>
      <c r="D12" s="88">
        <f t="shared" si="1"/>
        <v>1821401.15</v>
      </c>
      <c r="E12" s="88">
        <v>1821401.15</v>
      </c>
      <c r="F12" s="88">
        <v>0</v>
      </c>
      <c r="G12" s="88">
        <f t="shared" si="2"/>
        <v>1821401.15</v>
      </c>
      <c r="H12" s="88">
        <v>1821401.15</v>
      </c>
      <c r="I12" s="88">
        <v>0</v>
      </c>
      <c r="J12" s="88">
        <f t="shared" si="3"/>
        <v>1821401.15</v>
      </c>
      <c r="K12" s="7">
        <f t="shared" si="0"/>
        <v>5464203.4499999993</v>
      </c>
      <c r="L12" s="7">
        <f t="shared" si="0"/>
        <v>0</v>
      </c>
      <c r="M12" s="7">
        <f t="shared" si="0"/>
        <v>5464203.4499999993</v>
      </c>
      <c r="N12" s="88">
        <v>1821401.15</v>
      </c>
      <c r="O12" s="88">
        <v>0</v>
      </c>
      <c r="P12" s="88">
        <f t="shared" si="4"/>
        <v>1821401.15</v>
      </c>
      <c r="Q12" s="7">
        <v>1821401.15</v>
      </c>
      <c r="R12" s="7">
        <v>0</v>
      </c>
      <c r="S12" s="7">
        <f t="shared" si="5"/>
        <v>1821401.15</v>
      </c>
      <c r="T12" s="7">
        <v>1821401.15</v>
      </c>
      <c r="U12" s="7">
        <v>0</v>
      </c>
      <c r="V12" s="7">
        <f t="shared" si="6"/>
        <v>1821401.15</v>
      </c>
      <c r="W12" s="7">
        <f>N12+Q12+T12</f>
        <v>5464203.4499999993</v>
      </c>
      <c r="X12" s="7">
        <f t="shared" si="7"/>
        <v>0</v>
      </c>
      <c r="Y12" s="7">
        <f t="shared" si="8"/>
        <v>5464203.4499999993</v>
      </c>
      <c r="Z12" s="8">
        <f t="shared" si="9"/>
        <v>10928406.899999999</v>
      </c>
      <c r="AA12" s="7">
        <f t="shared" si="10"/>
        <v>0</v>
      </c>
      <c r="AB12" s="7">
        <f t="shared" si="11"/>
        <v>10928406.899999999</v>
      </c>
      <c r="AC12" s="7">
        <v>1821401.15</v>
      </c>
      <c r="AD12" s="7">
        <v>0</v>
      </c>
      <c r="AE12" s="7">
        <f t="shared" si="12"/>
        <v>1821401.15</v>
      </c>
      <c r="AF12" s="7">
        <f t="shared" si="13"/>
        <v>12749808.049999999</v>
      </c>
      <c r="AG12" s="7">
        <f t="shared" si="14"/>
        <v>0</v>
      </c>
      <c r="AH12" s="7">
        <f t="shared" si="15"/>
        <v>12749808.049999999</v>
      </c>
      <c r="AI12" s="7">
        <v>1821401.15</v>
      </c>
      <c r="AJ12" s="7">
        <v>0</v>
      </c>
      <c r="AK12" s="7">
        <f t="shared" si="16"/>
        <v>1821401.15</v>
      </c>
      <c r="AL12" s="7">
        <v>1821401.15</v>
      </c>
      <c r="AM12" s="7">
        <v>0</v>
      </c>
      <c r="AN12" s="7">
        <f t="shared" si="17"/>
        <v>1821401.15</v>
      </c>
      <c r="AO12" s="7">
        <f t="shared" si="18"/>
        <v>5464203.4499999993</v>
      </c>
      <c r="AP12" s="7">
        <f t="shared" si="19"/>
        <v>0</v>
      </c>
      <c r="AQ12" s="7">
        <f t="shared" si="20"/>
        <v>5464203.4499999993</v>
      </c>
      <c r="AR12" s="7">
        <v>1821401.15</v>
      </c>
      <c r="AS12" s="7">
        <v>1821401.1800000002</v>
      </c>
      <c r="AT12" s="7">
        <v>707142.5</v>
      </c>
      <c r="AU12" s="7">
        <f t="shared" si="21"/>
        <v>2528543.6800000002</v>
      </c>
      <c r="AV12" s="7">
        <v>22921.86</v>
      </c>
      <c r="AW12" s="7">
        <v>0</v>
      </c>
      <c r="AX12" s="7">
        <f t="shared" si="22"/>
        <v>22921.86</v>
      </c>
      <c r="AY12" s="7">
        <f t="shared" si="23"/>
        <v>3665724.19</v>
      </c>
      <c r="AZ12" s="7">
        <f t="shared" si="24"/>
        <v>707142.50000000047</v>
      </c>
      <c r="BA12" s="7">
        <f t="shared" si="25"/>
        <v>4372866.6900000004</v>
      </c>
      <c r="BB12" s="7">
        <f t="shared" si="26"/>
        <v>7308526.4899999993</v>
      </c>
      <c r="BC12" s="7">
        <f t="shared" si="27"/>
        <v>707142.5</v>
      </c>
      <c r="BD12" s="7">
        <f t="shared" si="28"/>
        <v>8015668.9899999993</v>
      </c>
      <c r="BE12" s="7">
        <f t="shared" si="29"/>
        <v>20058334.539999999</v>
      </c>
      <c r="BF12" s="7">
        <f t="shared" si="30"/>
        <v>707142.5</v>
      </c>
      <c r="BG12" s="7">
        <f t="shared" si="31"/>
        <v>20765477.039999999</v>
      </c>
    </row>
    <row r="13" spans="1:69" s="2" customFormat="1" x14ac:dyDescent="0.2">
      <c r="A13" s="5" t="s">
        <v>4</v>
      </c>
      <c r="B13" s="88">
        <v>533832</v>
      </c>
      <c r="C13" s="88">
        <v>0</v>
      </c>
      <c r="D13" s="88">
        <f t="shared" si="1"/>
        <v>533832</v>
      </c>
      <c r="E13" s="88">
        <v>533832</v>
      </c>
      <c r="F13" s="88">
        <v>0</v>
      </c>
      <c r="G13" s="88">
        <f t="shared" si="2"/>
        <v>533832</v>
      </c>
      <c r="H13" s="88">
        <v>533832</v>
      </c>
      <c r="I13" s="88">
        <v>0</v>
      </c>
      <c r="J13" s="88">
        <f t="shared" si="3"/>
        <v>533832</v>
      </c>
      <c r="K13" s="7">
        <f t="shared" si="0"/>
        <v>1601496</v>
      </c>
      <c r="L13" s="7">
        <f t="shared" si="0"/>
        <v>0</v>
      </c>
      <c r="M13" s="7">
        <f t="shared" si="0"/>
        <v>1601496</v>
      </c>
      <c r="N13" s="88">
        <v>533832</v>
      </c>
      <c r="O13" s="88">
        <v>0</v>
      </c>
      <c r="P13" s="88">
        <f t="shared" si="4"/>
        <v>533832</v>
      </c>
      <c r="Q13" s="7">
        <v>533832</v>
      </c>
      <c r="R13" s="7">
        <v>0</v>
      </c>
      <c r="S13" s="7">
        <f t="shared" si="5"/>
        <v>533832</v>
      </c>
      <c r="T13" s="7">
        <v>533832</v>
      </c>
      <c r="U13" s="7">
        <v>0</v>
      </c>
      <c r="V13" s="7">
        <f t="shared" si="6"/>
        <v>533832</v>
      </c>
      <c r="W13" s="7">
        <f>N13+Q13+T13</f>
        <v>1601496</v>
      </c>
      <c r="X13" s="7">
        <f t="shared" si="7"/>
        <v>0</v>
      </c>
      <c r="Y13" s="7">
        <f t="shared" si="8"/>
        <v>1601496</v>
      </c>
      <c r="Z13" s="8">
        <f t="shared" si="9"/>
        <v>3202992</v>
      </c>
      <c r="AA13" s="7">
        <f t="shared" si="10"/>
        <v>0</v>
      </c>
      <c r="AB13" s="7">
        <f t="shared" si="11"/>
        <v>3202992</v>
      </c>
      <c r="AC13" s="7">
        <v>533832</v>
      </c>
      <c r="AD13" s="7">
        <v>0</v>
      </c>
      <c r="AE13" s="7">
        <f t="shared" si="12"/>
        <v>533832</v>
      </c>
      <c r="AF13" s="7">
        <f t="shared" si="13"/>
        <v>3736824</v>
      </c>
      <c r="AG13" s="7">
        <f t="shared" si="14"/>
        <v>0</v>
      </c>
      <c r="AH13" s="7">
        <f t="shared" si="15"/>
        <v>3736824</v>
      </c>
      <c r="AI13" s="7">
        <v>533832</v>
      </c>
      <c r="AJ13" s="7">
        <v>0</v>
      </c>
      <c r="AK13" s="7">
        <f t="shared" si="16"/>
        <v>533832</v>
      </c>
      <c r="AL13" s="7">
        <v>533832</v>
      </c>
      <c r="AM13" s="7">
        <v>0</v>
      </c>
      <c r="AN13" s="7">
        <f t="shared" si="17"/>
        <v>533832</v>
      </c>
      <c r="AO13" s="7">
        <f t="shared" si="18"/>
        <v>1601496</v>
      </c>
      <c r="AP13" s="7">
        <f t="shared" si="19"/>
        <v>0</v>
      </c>
      <c r="AQ13" s="7">
        <f t="shared" si="20"/>
        <v>1601496</v>
      </c>
      <c r="AR13" s="7">
        <v>533832</v>
      </c>
      <c r="AS13" s="7">
        <v>476342.4</v>
      </c>
      <c r="AT13" s="7">
        <v>180681.60000000001</v>
      </c>
      <c r="AU13" s="7">
        <f t="shared" si="21"/>
        <v>657024</v>
      </c>
      <c r="AV13" s="7">
        <v>8212.7999999999993</v>
      </c>
      <c r="AW13" s="7">
        <v>0</v>
      </c>
      <c r="AX13" s="7">
        <f t="shared" si="22"/>
        <v>8212.7999999999993</v>
      </c>
      <c r="AY13" s="7">
        <f t="shared" si="23"/>
        <v>1018387.2000000001</v>
      </c>
      <c r="AZ13" s="7">
        <f t="shared" si="24"/>
        <v>180681.59999999998</v>
      </c>
      <c r="BA13" s="7">
        <f t="shared" si="25"/>
        <v>1199068.8</v>
      </c>
      <c r="BB13" s="7">
        <f t="shared" si="26"/>
        <v>2086051.2</v>
      </c>
      <c r="BC13" s="7">
        <f t="shared" si="27"/>
        <v>180681.59999999986</v>
      </c>
      <c r="BD13" s="7">
        <f t="shared" si="28"/>
        <v>2266732.7999999998</v>
      </c>
      <c r="BE13" s="7">
        <f t="shared" si="29"/>
        <v>5822875.2000000002</v>
      </c>
      <c r="BF13" s="7">
        <f t="shared" si="30"/>
        <v>180681.59999999963</v>
      </c>
      <c r="BG13" s="7">
        <f t="shared" si="31"/>
        <v>6003556.7999999998</v>
      </c>
    </row>
    <row r="14" spans="1:69" s="3" customFormat="1" x14ac:dyDescent="0.2">
      <c r="A14" s="12" t="s">
        <v>5</v>
      </c>
      <c r="B14" s="10">
        <f>SUM(B10:B13)</f>
        <v>8896710.0899999999</v>
      </c>
      <c r="C14" s="10">
        <f>SUM(C10:C13)</f>
        <v>0</v>
      </c>
      <c r="D14" s="88">
        <f t="shared" si="1"/>
        <v>8896710.0899999999</v>
      </c>
      <c r="E14" s="10">
        <f>SUM(E10:E13)</f>
        <v>8896710.0899999999</v>
      </c>
      <c r="F14" s="10">
        <f t="shared" ref="F14:G14" si="32">SUM(F10:F13)</f>
        <v>0</v>
      </c>
      <c r="G14" s="10">
        <f t="shared" si="32"/>
        <v>8896710.0899999999</v>
      </c>
      <c r="H14" s="87">
        <f>SUM(H10:H13)</f>
        <v>8896710.0899999999</v>
      </c>
      <c r="I14" s="87">
        <f>SUM(I10:I13)</f>
        <v>0</v>
      </c>
      <c r="J14" s="88">
        <f t="shared" si="3"/>
        <v>8896710.0899999999</v>
      </c>
      <c r="K14" s="7">
        <f t="shared" si="0"/>
        <v>26690130.27</v>
      </c>
      <c r="L14" s="7">
        <f t="shared" si="0"/>
        <v>0</v>
      </c>
      <c r="M14" s="7">
        <f t="shared" si="0"/>
        <v>26690130.27</v>
      </c>
      <c r="N14" s="10">
        <f t="shared" ref="N14:Z14" si="33">SUM(N10:N13)</f>
        <v>8837208.1500000004</v>
      </c>
      <c r="O14" s="10">
        <f t="shared" si="33"/>
        <v>0</v>
      </c>
      <c r="P14" s="10">
        <f t="shared" si="33"/>
        <v>8837208.1500000004</v>
      </c>
      <c r="Q14" s="10">
        <f>SUM(Q10:Q13)</f>
        <v>8839127.5800000001</v>
      </c>
      <c r="R14" s="10">
        <f>SUM(R10:R13)</f>
        <v>0</v>
      </c>
      <c r="S14" s="10">
        <f>SUM(S10:S13)</f>
        <v>8839127.5800000001</v>
      </c>
      <c r="T14" s="10">
        <f>SUM(T10:T13)</f>
        <v>8896710.0899999999</v>
      </c>
      <c r="U14" s="10">
        <f>SUM(U10:U13)</f>
        <v>0</v>
      </c>
      <c r="V14" s="7">
        <f t="shared" si="6"/>
        <v>8896710.0899999999</v>
      </c>
      <c r="W14" s="10">
        <f t="shared" si="33"/>
        <v>26573045.82</v>
      </c>
      <c r="X14" s="10">
        <f>SUM(X10:X13)</f>
        <v>0</v>
      </c>
      <c r="Y14" s="7">
        <f t="shared" si="8"/>
        <v>26573045.82</v>
      </c>
      <c r="Z14" s="10">
        <f t="shared" si="33"/>
        <v>53263176.089999996</v>
      </c>
      <c r="AA14" s="10">
        <f>SUM(AA10:AA13)</f>
        <v>0</v>
      </c>
      <c r="AB14" s="7">
        <f t="shared" si="11"/>
        <v>53263176.089999996</v>
      </c>
      <c r="AC14" s="10">
        <f>SUM(AC10:AC13)</f>
        <v>8896710.0899999999</v>
      </c>
      <c r="AD14" s="10">
        <f>SUM(AD10:AD13)</f>
        <v>0</v>
      </c>
      <c r="AE14" s="7">
        <f t="shared" si="12"/>
        <v>8896710.0899999999</v>
      </c>
      <c r="AF14" s="7">
        <f t="shared" si="13"/>
        <v>62159886.180000007</v>
      </c>
      <c r="AG14" s="10">
        <f>SUM(AG10:AG13)</f>
        <v>0</v>
      </c>
      <c r="AH14" s="7">
        <f t="shared" si="15"/>
        <v>62159886.180000007</v>
      </c>
      <c r="AI14" s="10">
        <f t="shared" ref="AI14:BG14" si="34">SUM(AI10:AI13)</f>
        <v>8833398.0899999999</v>
      </c>
      <c r="AJ14" s="10">
        <f t="shared" si="34"/>
        <v>0</v>
      </c>
      <c r="AK14" s="10">
        <f t="shared" si="34"/>
        <v>8833398.0899999999</v>
      </c>
      <c r="AL14" s="10">
        <f t="shared" si="34"/>
        <v>8833398.0899999999</v>
      </c>
      <c r="AM14" s="10">
        <f t="shared" si="34"/>
        <v>0</v>
      </c>
      <c r="AN14" s="10">
        <f t="shared" si="34"/>
        <v>8833398.0899999999</v>
      </c>
      <c r="AO14" s="10">
        <f t="shared" si="34"/>
        <v>26563506.27</v>
      </c>
      <c r="AP14" s="10">
        <f t="shared" si="34"/>
        <v>0</v>
      </c>
      <c r="AQ14" s="10">
        <f t="shared" si="34"/>
        <v>26563506.27</v>
      </c>
      <c r="AR14" s="10">
        <f t="shared" si="34"/>
        <v>8833398.0899999999</v>
      </c>
      <c r="AS14" s="10">
        <f t="shared" si="34"/>
        <v>8562556.2400000002</v>
      </c>
      <c r="AT14" s="10">
        <f t="shared" si="34"/>
        <v>2679930</v>
      </c>
      <c r="AU14" s="10">
        <f t="shared" si="34"/>
        <v>11242486.24</v>
      </c>
      <c r="AV14" s="10">
        <f t="shared" si="34"/>
        <v>86296.340000000011</v>
      </c>
      <c r="AW14" s="10">
        <f t="shared" si="34"/>
        <v>0</v>
      </c>
      <c r="AX14" s="10">
        <f t="shared" si="34"/>
        <v>86296.340000000011</v>
      </c>
      <c r="AY14" s="10">
        <f>SUM(AY10:AY13)</f>
        <v>17482250.669999998</v>
      </c>
      <c r="AZ14" s="10">
        <f>SUM(AZ10:AZ13)</f>
        <v>2679930.0000000005</v>
      </c>
      <c r="BA14" s="10">
        <f t="shared" si="34"/>
        <v>20162180.670000002</v>
      </c>
      <c r="BB14" s="10">
        <f>SUM(BB10:BB13)</f>
        <v>35149046.850000001</v>
      </c>
      <c r="BC14" s="10">
        <f>SUM(BC10:BC13)</f>
        <v>2679930</v>
      </c>
      <c r="BD14" s="10">
        <f t="shared" si="34"/>
        <v>37828976.849999994</v>
      </c>
      <c r="BE14" s="10">
        <f>SUM(BE10:BE13)</f>
        <v>97308933.030000016</v>
      </c>
      <c r="BF14" s="10">
        <f>SUM(BF10:BF13)</f>
        <v>2679929.9999999991</v>
      </c>
      <c r="BG14" s="10">
        <f t="shared" si="34"/>
        <v>99988863.029999986</v>
      </c>
    </row>
    <row r="15" spans="1:69" s="2" customFormat="1" x14ac:dyDescent="0.2">
      <c r="A15" s="12"/>
      <c r="B15" s="17"/>
      <c r="C15" s="17"/>
      <c r="D15" s="17"/>
      <c r="E15" s="71"/>
      <c r="F15" s="71"/>
      <c r="G15" s="71"/>
      <c r="H15" s="21"/>
      <c r="I15" s="21"/>
      <c r="J15" s="21"/>
      <c r="K15" s="7"/>
      <c r="L15" s="7"/>
      <c r="M15" s="7"/>
      <c r="N15" s="18"/>
      <c r="O15" s="18"/>
      <c r="P15" s="18"/>
      <c r="Q15" s="7"/>
      <c r="R15" s="7"/>
      <c r="S15" s="7"/>
      <c r="T15" s="7"/>
      <c r="U15" s="7"/>
      <c r="V15" s="7"/>
      <c r="W15" s="7"/>
      <c r="X15" s="7"/>
      <c r="Y15" s="7"/>
      <c r="Z15" s="8"/>
      <c r="AA15" s="8"/>
      <c r="AB15" s="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69" s="2" customFormat="1" ht="60.75" customHeight="1" x14ac:dyDescent="0.2">
      <c r="A16" s="14" t="s">
        <v>6</v>
      </c>
      <c r="B16" s="11" t="s">
        <v>76</v>
      </c>
      <c r="C16" s="70" t="s">
        <v>77</v>
      </c>
      <c r="D16" s="11" t="s">
        <v>78</v>
      </c>
      <c r="E16" s="70" t="s">
        <v>79</v>
      </c>
      <c r="F16" s="70" t="s">
        <v>77</v>
      </c>
      <c r="G16" s="70" t="s">
        <v>80</v>
      </c>
      <c r="H16" s="70" t="s">
        <v>81</v>
      </c>
      <c r="I16" s="70" t="s">
        <v>77</v>
      </c>
      <c r="J16" s="70" t="s">
        <v>82</v>
      </c>
      <c r="K16" s="11" t="s">
        <v>83</v>
      </c>
      <c r="L16" s="70" t="s">
        <v>77</v>
      </c>
      <c r="M16" s="11" t="s">
        <v>84</v>
      </c>
      <c r="N16" s="11" t="s">
        <v>85</v>
      </c>
      <c r="O16" s="70" t="s">
        <v>77</v>
      </c>
      <c r="P16" s="11" t="s">
        <v>86</v>
      </c>
      <c r="Q16" s="70" t="s">
        <v>87</v>
      </c>
      <c r="R16" s="70" t="s">
        <v>77</v>
      </c>
      <c r="S16" s="70" t="s">
        <v>88</v>
      </c>
      <c r="T16" s="70" t="s">
        <v>89</v>
      </c>
      <c r="U16" s="70" t="s">
        <v>77</v>
      </c>
      <c r="V16" s="70" t="s">
        <v>90</v>
      </c>
      <c r="W16" s="70" t="s">
        <v>91</v>
      </c>
      <c r="X16" s="70" t="s">
        <v>77</v>
      </c>
      <c r="Y16" s="70" t="s">
        <v>92</v>
      </c>
      <c r="Z16" s="70" t="s">
        <v>93</v>
      </c>
      <c r="AA16" s="70" t="s">
        <v>77</v>
      </c>
      <c r="AB16" s="70" t="s">
        <v>94</v>
      </c>
      <c r="AC16" s="70" t="s">
        <v>53</v>
      </c>
      <c r="AD16" s="70" t="s">
        <v>77</v>
      </c>
      <c r="AE16" s="70" t="s">
        <v>95</v>
      </c>
      <c r="AF16" s="70" t="s">
        <v>96</v>
      </c>
      <c r="AG16" s="70" t="s">
        <v>77</v>
      </c>
      <c r="AH16" s="70" t="s">
        <v>97</v>
      </c>
      <c r="AI16" s="70" t="s">
        <v>98</v>
      </c>
      <c r="AJ16" s="70" t="s">
        <v>77</v>
      </c>
      <c r="AK16" s="70" t="s">
        <v>112</v>
      </c>
      <c r="AL16" s="70" t="s">
        <v>99</v>
      </c>
      <c r="AM16" s="70" t="s">
        <v>77</v>
      </c>
      <c r="AN16" s="70" t="s">
        <v>113</v>
      </c>
      <c r="AO16" s="70" t="s">
        <v>100</v>
      </c>
      <c r="AP16" s="70" t="s">
        <v>77</v>
      </c>
      <c r="AQ16" s="70" t="s">
        <v>114</v>
      </c>
      <c r="AR16" s="70" t="s">
        <v>101</v>
      </c>
      <c r="AS16" s="49" t="s">
        <v>60</v>
      </c>
      <c r="AT16" s="49" t="s">
        <v>77</v>
      </c>
      <c r="AU16" s="49" t="s">
        <v>61</v>
      </c>
      <c r="AV16" s="70" t="s">
        <v>102</v>
      </c>
      <c r="AW16" s="70" t="s">
        <v>77</v>
      </c>
      <c r="AX16" s="70" t="s">
        <v>115</v>
      </c>
      <c r="AY16" s="70" t="s">
        <v>103</v>
      </c>
      <c r="AZ16" s="70" t="s">
        <v>77</v>
      </c>
      <c r="BA16" s="70" t="s">
        <v>107</v>
      </c>
      <c r="BB16" s="70" t="s">
        <v>104</v>
      </c>
      <c r="BC16" s="70" t="s">
        <v>77</v>
      </c>
      <c r="BD16" s="70" t="s">
        <v>108</v>
      </c>
      <c r="BE16" s="70" t="s">
        <v>105</v>
      </c>
      <c r="BF16" s="70" t="s">
        <v>77</v>
      </c>
      <c r="BG16" s="70" t="s">
        <v>109</v>
      </c>
    </row>
    <row r="17" spans="1:59" s="2" customFormat="1" x14ac:dyDescent="0.2">
      <c r="A17" s="5" t="s">
        <v>1</v>
      </c>
      <c r="B17" s="88">
        <v>605377.88</v>
      </c>
      <c r="C17" s="88">
        <v>0</v>
      </c>
      <c r="D17" s="88">
        <f>SUM(B17:C17)</f>
        <v>605377.88</v>
      </c>
      <c r="E17" s="88">
        <v>555066.61999999988</v>
      </c>
      <c r="F17" s="88">
        <v>0</v>
      </c>
      <c r="G17" s="88">
        <f>SUM(E17:F17)</f>
        <v>555066.61999999988</v>
      </c>
      <c r="H17" s="88">
        <v>551550.74</v>
      </c>
      <c r="I17" s="88">
        <v>0</v>
      </c>
      <c r="J17" s="88">
        <f>SUM(H17:I17)</f>
        <v>551550.74</v>
      </c>
      <c r="K17" s="7">
        <f t="shared" ref="K17:M23" si="35">B17+E17+H17</f>
        <v>1711995.24</v>
      </c>
      <c r="L17" s="7">
        <f t="shared" si="35"/>
        <v>0</v>
      </c>
      <c r="M17" s="7">
        <f t="shared" si="35"/>
        <v>1711995.24</v>
      </c>
      <c r="N17" s="88">
        <v>567385.33000000007</v>
      </c>
      <c r="O17" s="88">
        <v>0</v>
      </c>
      <c r="P17" s="88">
        <f>SUM(N17:O17)</f>
        <v>567385.33000000007</v>
      </c>
      <c r="Q17" s="7">
        <v>567385.33000000007</v>
      </c>
      <c r="R17" s="7">
        <v>0</v>
      </c>
      <c r="S17" s="7">
        <f>SUM(Q17:R17)</f>
        <v>567385.33000000007</v>
      </c>
      <c r="T17" s="7">
        <v>567385.33000000007</v>
      </c>
      <c r="U17" s="7">
        <v>0</v>
      </c>
      <c r="V17" s="7">
        <f>SUM(T17:U17)</f>
        <v>567385.33000000007</v>
      </c>
      <c r="W17" s="7">
        <f>N17+Q17+T17</f>
        <v>1702155.9900000002</v>
      </c>
      <c r="X17" s="7">
        <f>O17+R17+U17</f>
        <v>0</v>
      </c>
      <c r="Y17" s="7">
        <f>SUM(W17:X17)</f>
        <v>1702155.9900000002</v>
      </c>
      <c r="Z17" s="8">
        <f>K17+W17</f>
        <v>3414151.2300000004</v>
      </c>
      <c r="AA17" s="7">
        <f>C17+F17+I17+O17+R17+U17</f>
        <v>0</v>
      </c>
      <c r="AB17" s="7">
        <f>SUM(Z17:AA17)</f>
        <v>3414151.2300000004</v>
      </c>
      <c r="AC17" s="7">
        <v>574530.94999999995</v>
      </c>
      <c r="AD17" s="7">
        <v>0</v>
      </c>
      <c r="AE17" s="7">
        <f>SUM(AC17:AD17)</f>
        <v>574530.94999999995</v>
      </c>
      <c r="AF17" s="7">
        <f>K17+W17+AC17</f>
        <v>3988682.1800000006</v>
      </c>
      <c r="AG17" s="7">
        <f>C17+F17+I17+O17+R17+U17+AD17</f>
        <v>0</v>
      </c>
      <c r="AH17" s="7">
        <f>SUM(AF17:AG17)</f>
        <v>3988682.1800000006</v>
      </c>
      <c r="AI17" s="7">
        <v>599849.69999999995</v>
      </c>
      <c r="AJ17" s="7">
        <v>0</v>
      </c>
      <c r="AK17" s="7">
        <f>SUM(AI17:AJ17)</f>
        <v>599849.69999999995</v>
      </c>
      <c r="AL17" s="7">
        <v>599849.69999999995</v>
      </c>
      <c r="AM17" s="7">
        <v>0</v>
      </c>
      <c r="AN17" s="7">
        <f>SUM(AL17:AM17)</f>
        <v>599849.69999999995</v>
      </c>
      <c r="AO17" s="7">
        <f>AE17+AI17+AL17</f>
        <v>1774230.3499999999</v>
      </c>
      <c r="AP17" s="7">
        <f>AD17+AJ17+AM17</f>
        <v>0</v>
      </c>
      <c r="AQ17" s="7">
        <f>SUM(AO17:AP17)</f>
        <v>1774230.3499999999</v>
      </c>
      <c r="AR17" s="7">
        <v>595121.44999999995</v>
      </c>
      <c r="AS17" s="7">
        <v>361556.97</v>
      </c>
      <c r="AT17" s="7">
        <v>0</v>
      </c>
      <c r="AU17" s="7">
        <f>SUM(AS17:AT17)</f>
        <v>361556.97</v>
      </c>
      <c r="AV17" s="7">
        <v>42853.19</v>
      </c>
      <c r="AW17" s="7">
        <v>0</v>
      </c>
      <c r="AX17" s="7">
        <f>SUM(AV17:AW17)</f>
        <v>42853.19</v>
      </c>
      <c r="AY17" s="7">
        <f>AR17+AS17+AV17</f>
        <v>999531.60999999987</v>
      </c>
      <c r="AZ17" s="7">
        <f>BA17-AY17</f>
        <v>0</v>
      </c>
      <c r="BA17" s="7">
        <f>AR17+AU17+AX17</f>
        <v>999531.60999999987</v>
      </c>
      <c r="BB17" s="7">
        <f>AI17+AL17+AR17+AS17+AV17</f>
        <v>2199231.0099999998</v>
      </c>
      <c r="BC17" s="7">
        <f>BD17-BB17</f>
        <v>0</v>
      </c>
      <c r="BD17" s="7">
        <f>AK17+AN17+AR17+AU17+AX17</f>
        <v>2199231.0099999998</v>
      </c>
      <c r="BE17" s="7">
        <f>Z17+AC17+AI17+AL17+AR17+AS17+AV17</f>
        <v>6187913.1900000013</v>
      </c>
      <c r="BF17" s="7">
        <f>BG17-BE17</f>
        <v>0</v>
      </c>
      <c r="BG17" s="7">
        <f>AH17+AK17+AN17+AR17+AU17+AX17</f>
        <v>6187913.1900000013</v>
      </c>
    </row>
    <row r="18" spans="1:59" s="2" customFormat="1" x14ac:dyDescent="0.2">
      <c r="A18" s="5" t="s">
        <v>2</v>
      </c>
      <c r="B18" s="88">
        <v>65035.15</v>
      </c>
      <c r="C18" s="88">
        <v>0</v>
      </c>
      <c r="D18" s="88">
        <f t="shared" ref="D18:D23" si="36">SUM(B18:C18)</f>
        <v>65035.15</v>
      </c>
      <c r="E18" s="88">
        <v>52447.710000000006</v>
      </c>
      <c r="F18" s="88">
        <v>0</v>
      </c>
      <c r="G18" s="88">
        <f t="shared" ref="G18:G22" si="37">SUM(E18:F18)</f>
        <v>52447.710000000006</v>
      </c>
      <c r="H18" s="88">
        <v>48251.89</v>
      </c>
      <c r="I18" s="88">
        <v>0</v>
      </c>
      <c r="J18" s="88">
        <f t="shared" ref="J18:J22" si="38">SUM(H18:I18)</f>
        <v>48251.89</v>
      </c>
      <c r="K18" s="7">
        <f t="shared" si="35"/>
        <v>165734.75</v>
      </c>
      <c r="L18" s="7">
        <f t="shared" si="35"/>
        <v>0</v>
      </c>
      <c r="M18" s="7">
        <f t="shared" si="35"/>
        <v>165734.75</v>
      </c>
      <c r="N18" s="88">
        <v>50349.8</v>
      </c>
      <c r="O18" s="88">
        <v>0</v>
      </c>
      <c r="P18" s="88">
        <f t="shared" ref="P18:P22" si="39">SUM(N18:O18)</f>
        <v>50349.8</v>
      </c>
      <c r="Q18" s="7">
        <v>50349.8</v>
      </c>
      <c r="R18" s="7">
        <v>0</v>
      </c>
      <c r="S18" s="7">
        <f t="shared" ref="S18:S22" si="40">SUM(Q18:R18)</f>
        <v>50349.8</v>
      </c>
      <c r="T18" s="7">
        <v>50349.8</v>
      </c>
      <c r="U18" s="7">
        <v>0</v>
      </c>
      <c r="V18" s="7">
        <f t="shared" ref="V18:V23" si="41">SUM(T18:U18)</f>
        <v>50349.8</v>
      </c>
      <c r="W18" s="7">
        <f>N18+Q18+T18</f>
        <v>151049.40000000002</v>
      </c>
      <c r="X18" s="7">
        <f t="shared" ref="X18:X22" si="42">O18+R18+U18</f>
        <v>0</v>
      </c>
      <c r="Y18" s="7">
        <f t="shared" ref="Y18:Y23" si="43">SUM(W18:X18)</f>
        <v>151049.40000000002</v>
      </c>
      <c r="Z18" s="8">
        <f t="shared" ref="Z18:Z22" si="44">K18+W18</f>
        <v>316784.15000000002</v>
      </c>
      <c r="AA18" s="7">
        <f t="shared" ref="AA18:AA22" si="45">C18+F18+I18+O18+R18+U18</f>
        <v>0</v>
      </c>
      <c r="AB18" s="7">
        <f t="shared" ref="AB18:AB23" si="46">SUM(Z18:AA18)</f>
        <v>316784.15000000002</v>
      </c>
      <c r="AC18" s="7">
        <v>37762.35</v>
      </c>
      <c r="AD18" s="7">
        <v>0</v>
      </c>
      <c r="AE18" s="7">
        <f t="shared" ref="AE18:AE23" si="47">SUM(AC18:AD18)</f>
        <v>37762.35</v>
      </c>
      <c r="AF18" s="7">
        <f t="shared" ref="AF18:AF23" si="48">K18+W18+AC18</f>
        <v>354546.5</v>
      </c>
      <c r="AG18" s="7">
        <f t="shared" ref="AG18:AG22" si="49">C18+F18+I18+O18+R18+U18+AD18</f>
        <v>0</v>
      </c>
      <c r="AH18" s="7">
        <f t="shared" ref="AH18:AH23" si="50">SUM(AF18:AG18)</f>
        <v>354546.5</v>
      </c>
      <c r="AI18" s="7">
        <v>37762.35</v>
      </c>
      <c r="AJ18" s="7">
        <v>0</v>
      </c>
      <c r="AK18" s="7">
        <f t="shared" ref="AK18:AK22" si="51">SUM(AI18:AJ18)</f>
        <v>37762.35</v>
      </c>
      <c r="AL18" s="7">
        <v>37762.35</v>
      </c>
      <c r="AM18" s="7">
        <v>0</v>
      </c>
      <c r="AN18" s="7">
        <f t="shared" ref="AN18:AN22" si="52">SUM(AL18:AM18)</f>
        <v>37762.35</v>
      </c>
      <c r="AO18" s="7">
        <f t="shared" ref="AO18:AO22" si="53">AE18+AI18+AL18</f>
        <v>113287.04999999999</v>
      </c>
      <c r="AP18" s="7">
        <f t="shared" ref="AP18:AP22" si="54">AD18+AJ18+AM18</f>
        <v>0</v>
      </c>
      <c r="AQ18" s="7">
        <f t="shared" ref="AQ18:AQ22" si="55">SUM(AO18:AP18)</f>
        <v>113287.04999999999</v>
      </c>
      <c r="AR18" s="7">
        <v>67133.06</v>
      </c>
      <c r="AS18" s="7">
        <v>23076.99</v>
      </c>
      <c r="AT18" s="7">
        <v>0</v>
      </c>
      <c r="AU18" s="7">
        <f t="shared" ref="AU18:AU22" si="56">SUM(AS18:AT18)</f>
        <v>23076.99</v>
      </c>
      <c r="AV18" s="7">
        <v>2097.91</v>
      </c>
      <c r="AW18" s="7">
        <v>0</v>
      </c>
      <c r="AX18" s="7">
        <f t="shared" ref="AX18:AX22" si="57">SUM(AV18:AW18)</f>
        <v>2097.91</v>
      </c>
      <c r="AY18" s="7">
        <f t="shared" ref="AY18:AY22" si="58">AR18+AS18+AV18</f>
        <v>92307.96</v>
      </c>
      <c r="AZ18" s="7">
        <f t="shared" ref="AZ18:AZ22" si="59">BA18-AY18</f>
        <v>0</v>
      </c>
      <c r="BA18" s="7">
        <f t="shared" ref="BA18:BA22" si="60">AR18+AU18+AX18</f>
        <v>92307.96</v>
      </c>
      <c r="BB18" s="7">
        <f t="shared" ref="BB18:BB22" si="61">AI18+AL18+AR18+AS18+AV18</f>
        <v>167832.66</v>
      </c>
      <c r="BC18" s="7">
        <f t="shared" ref="BC18:BC22" si="62">BD18-BB18</f>
        <v>0</v>
      </c>
      <c r="BD18" s="7">
        <f t="shared" ref="BD18:BD22" si="63">AK18+AN18+AR18+AU18+AX18</f>
        <v>167832.66</v>
      </c>
      <c r="BE18" s="7">
        <f t="shared" ref="BE18:BE22" si="64">Z18+AC18+AI18+AL18+AR18+AS18+AV18</f>
        <v>522379.15999999992</v>
      </c>
      <c r="BF18" s="7">
        <f t="shared" ref="BF18:BF22" si="65">BG18-BE18</f>
        <v>0</v>
      </c>
      <c r="BG18" s="7">
        <f t="shared" ref="BG18:BG22" si="66">AH18+AK18+AN18+AR18+AU18+AX18</f>
        <v>522379.15999999992</v>
      </c>
    </row>
    <row r="19" spans="1:59" s="2" customFormat="1" x14ac:dyDescent="0.2">
      <c r="A19" s="5" t="s">
        <v>3</v>
      </c>
      <c r="B19" s="88">
        <v>184137.65</v>
      </c>
      <c r="C19" s="88">
        <v>0</v>
      </c>
      <c r="D19" s="88">
        <f t="shared" si="36"/>
        <v>184137.65</v>
      </c>
      <c r="E19" s="88">
        <v>219677.29</v>
      </c>
      <c r="F19" s="88">
        <v>0</v>
      </c>
      <c r="G19" s="88">
        <f t="shared" si="37"/>
        <v>219677.29</v>
      </c>
      <c r="H19" s="88">
        <v>215115.02</v>
      </c>
      <c r="I19" s="88">
        <v>0</v>
      </c>
      <c r="J19" s="88">
        <f t="shared" si="38"/>
        <v>215115.02</v>
      </c>
      <c r="K19" s="7">
        <f t="shared" si="35"/>
        <v>618929.96</v>
      </c>
      <c r="L19" s="7">
        <f t="shared" si="35"/>
        <v>0</v>
      </c>
      <c r="M19" s="7">
        <f t="shared" si="35"/>
        <v>618929.96</v>
      </c>
      <c r="N19" s="88">
        <v>191203.33000000002</v>
      </c>
      <c r="O19" s="88">
        <v>0</v>
      </c>
      <c r="P19" s="88">
        <f t="shared" si="39"/>
        <v>191203.33000000002</v>
      </c>
      <c r="Q19" s="7">
        <v>160179.37</v>
      </c>
      <c r="R19" s="7">
        <v>0</v>
      </c>
      <c r="S19" s="7">
        <f t="shared" si="40"/>
        <v>160179.37</v>
      </c>
      <c r="T19" s="7">
        <v>194739.21</v>
      </c>
      <c r="U19" s="7">
        <v>0</v>
      </c>
      <c r="V19" s="7">
        <f t="shared" si="41"/>
        <v>194739.21</v>
      </c>
      <c r="W19" s="7">
        <f>N19+Q19+T19</f>
        <v>546121.91</v>
      </c>
      <c r="X19" s="7">
        <f t="shared" si="42"/>
        <v>0</v>
      </c>
      <c r="Y19" s="7">
        <f t="shared" si="43"/>
        <v>546121.91</v>
      </c>
      <c r="Z19" s="8">
        <f>K19+W19</f>
        <v>1165051.8700000001</v>
      </c>
      <c r="AA19" s="7">
        <f t="shared" si="45"/>
        <v>0</v>
      </c>
      <c r="AB19" s="7">
        <f t="shared" si="46"/>
        <v>1165051.8700000001</v>
      </c>
      <c r="AC19" s="7">
        <v>192001.57</v>
      </c>
      <c r="AD19" s="7">
        <v>0</v>
      </c>
      <c r="AE19" s="7">
        <f t="shared" si="47"/>
        <v>192001.57</v>
      </c>
      <c r="AF19" s="7">
        <f t="shared" si="48"/>
        <v>1357053.4400000002</v>
      </c>
      <c r="AG19" s="7">
        <f t="shared" si="49"/>
        <v>0</v>
      </c>
      <c r="AH19" s="7">
        <f t="shared" si="50"/>
        <v>1357053.4400000002</v>
      </c>
      <c r="AI19" s="7">
        <v>106120.26000000001</v>
      </c>
      <c r="AJ19" s="7">
        <v>0</v>
      </c>
      <c r="AK19" s="7">
        <f t="shared" si="51"/>
        <v>106120.26000000001</v>
      </c>
      <c r="AL19" s="7">
        <v>118274.13</v>
      </c>
      <c r="AM19" s="7">
        <v>0</v>
      </c>
      <c r="AN19" s="7">
        <f t="shared" si="52"/>
        <v>118274.13</v>
      </c>
      <c r="AO19" s="7">
        <f t="shared" si="53"/>
        <v>416395.96</v>
      </c>
      <c r="AP19" s="7">
        <f t="shared" si="54"/>
        <v>0</v>
      </c>
      <c r="AQ19" s="7">
        <f t="shared" si="55"/>
        <v>416395.96</v>
      </c>
      <c r="AR19" s="7">
        <v>207589.38</v>
      </c>
      <c r="AS19" s="7">
        <v>197251.93</v>
      </c>
      <c r="AT19" s="7">
        <v>0</v>
      </c>
      <c r="AU19" s="7">
        <f t="shared" si="56"/>
        <v>197251.93</v>
      </c>
      <c r="AV19" s="7">
        <v>187876.4</v>
      </c>
      <c r="AW19" s="7">
        <v>0</v>
      </c>
      <c r="AX19" s="7">
        <f t="shared" si="57"/>
        <v>187876.4</v>
      </c>
      <c r="AY19" s="7">
        <f t="shared" si="58"/>
        <v>592717.71</v>
      </c>
      <c r="AZ19" s="7">
        <f t="shared" si="59"/>
        <v>0</v>
      </c>
      <c r="BA19" s="7">
        <f t="shared" si="60"/>
        <v>592717.71</v>
      </c>
      <c r="BB19" s="7">
        <f t="shared" si="61"/>
        <v>817112.1</v>
      </c>
      <c r="BC19" s="7">
        <f t="shared" si="62"/>
        <v>0</v>
      </c>
      <c r="BD19" s="7">
        <f t="shared" si="63"/>
        <v>817112.1</v>
      </c>
      <c r="BE19" s="7">
        <f t="shared" si="64"/>
        <v>2174165.54</v>
      </c>
      <c r="BF19" s="7">
        <f t="shared" si="65"/>
        <v>0</v>
      </c>
      <c r="BG19" s="7">
        <f t="shared" si="66"/>
        <v>2174165.54</v>
      </c>
    </row>
    <row r="20" spans="1:59" s="2" customFormat="1" x14ac:dyDescent="0.2">
      <c r="A20" s="5" t="s">
        <v>4</v>
      </c>
      <c r="B20" s="88">
        <v>44056.08</v>
      </c>
      <c r="C20" s="88">
        <v>0</v>
      </c>
      <c r="D20" s="88">
        <f t="shared" si="36"/>
        <v>44056.08</v>
      </c>
      <c r="E20" s="88">
        <v>35664.449999999997</v>
      </c>
      <c r="F20" s="88">
        <v>0</v>
      </c>
      <c r="G20" s="88">
        <f t="shared" si="37"/>
        <v>35664.449999999997</v>
      </c>
      <c r="H20" s="88">
        <v>29370.71</v>
      </c>
      <c r="I20" s="88">
        <v>0</v>
      </c>
      <c r="J20" s="88">
        <f t="shared" si="38"/>
        <v>29370.71</v>
      </c>
      <c r="K20" s="7">
        <f t="shared" si="35"/>
        <v>109091.23999999999</v>
      </c>
      <c r="L20" s="7">
        <f t="shared" si="35"/>
        <v>0</v>
      </c>
      <c r="M20" s="7">
        <f t="shared" si="35"/>
        <v>109091.23999999999</v>
      </c>
      <c r="N20" s="88">
        <v>31468.620000000003</v>
      </c>
      <c r="O20" s="88">
        <v>0</v>
      </c>
      <c r="P20" s="88">
        <f t="shared" si="39"/>
        <v>31468.620000000003</v>
      </c>
      <c r="Q20" s="7">
        <v>31468.620000000003</v>
      </c>
      <c r="R20" s="7">
        <v>0</v>
      </c>
      <c r="S20" s="7">
        <f t="shared" si="40"/>
        <v>31468.620000000003</v>
      </c>
      <c r="T20" s="7">
        <v>31468.620000000003</v>
      </c>
      <c r="U20" s="7">
        <v>0</v>
      </c>
      <c r="V20" s="7">
        <f t="shared" si="41"/>
        <v>31468.620000000003</v>
      </c>
      <c r="W20" s="7">
        <f>N20+Q20+T20</f>
        <v>94405.860000000015</v>
      </c>
      <c r="X20" s="7">
        <f t="shared" si="42"/>
        <v>0</v>
      </c>
      <c r="Y20" s="7">
        <f t="shared" si="43"/>
        <v>94405.860000000015</v>
      </c>
      <c r="Z20" s="8">
        <f t="shared" si="44"/>
        <v>203497.1</v>
      </c>
      <c r="AA20" s="7">
        <f t="shared" si="45"/>
        <v>0</v>
      </c>
      <c r="AB20" s="7">
        <f t="shared" si="46"/>
        <v>203497.1</v>
      </c>
      <c r="AC20" s="7">
        <v>29370.720000000001</v>
      </c>
      <c r="AD20" s="7">
        <v>0</v>
      </c>
      <c r="AE20" s="7">
        <f t="shared" si="47"/>
        <v>29370.720000000001</v>
      </c>
      <c r="AF20" s="7">
        <f t="shared" si="48"/>
        <v>232867.82</v>
      </c>
      <c r="AG20" s="7">
        <f t="shared" si="49"/>
        <v>0</v>
      </c>
      <c r="AH20" s="7">
        <f t="shared" si="50"/>
        <v>232867.82</v>
      </c>
      <c r="AI20" s="7">
        <v>31468.63</v>
      </c>
      <c r="AJ20" s="7">
        <v>0</v>
      </c>
      <c r="AK20" s="7">
        <f t="shared" si="51"/>
        <v>31468.63</v>
      </c>
      <c r="AL20" s="7">
        <v>31468.63</v>
      </c>
      <c r="AM20" s="7">
        <v>0</v>
      </c>
      <c r="AN20" s="7">
        <f t="shared" si="52"/>
        <v>31468.63</v>
      </c>
      <c r="AO20" s="7">
        <f t="shared" si="53"/>
        <v>92307.98000000001</v>
      </c>
      <c r="AP20" s="7">
        <f t="shared" si="54"/>
        <v>0</v>
      </c>
      <c r="AQ20" s="7">
        <f t="shared" si="55"/>
        <v>92307.98000000001</v>
      </c>
      <c r="AR20" s="7">
        <v>37762.339999999997</v>
      </c>
      <c r="AS20" s="7">
        <v>12587.44</v>
      </c>
      <c r="AT20" s="7">
        <v>0</v>
      </c>
      <c r="AU20" s="7">
        <f t="shared" si="56"/>
        <v>12587.44</v>
      </c>
      <c r="AV20" s="7">
        <v>4195.82</v>
      </c>
      <c r="AW20" s="7">
        <v>0</v>
      </c>
      <c r="AX20" s="7">
        <f t="shared" si="57"/>
        <v>4195.82</v>
      </c>
      <c r="AY20" s="7">
        <f t="shared" si="58"/>
        <v>54545.599999999999</v>
      </c>
      <c r="AZ20" s="7">
        <f t="shared" si="59"/>
        <v>0</v>
      </c>
      <c r="BA20" s="7">
        <f t="shared" si="60"/>
        <v>54545.599999999999</v>
      </c>
      <c r="BB20" s="7">
        <f t="shared" si="61"/>
        <v>117482.86000000002</v>
      </c>
      <c r="BC20" s="7">
        <f t="shared" si="62"/>
        <v>0</v>
      </c>
      <c r="BD20" s="7">
        <f t="shared" si="63"/>
        <v>117482.86000000002</v>
      </c>
      <c r="BE20" s="7">
        <f t="shared" si="64"/>
        <v>350350.68000000005</v>
      </c>
      <c r="BF20" s="7">
        <f t="shared" si="65"/>
        <v>0</v>
      </c>
      <c r="BG20" s="7">
        <f t="shared" si="66"/>
        <v>350350.68000000005</v>
      </c>
    </row>
    <row r="21" spans="1:59" s="2" customFormat="1" x14ac:dyDescent="0.2">
      <c r="A21" s="5" t="s">
        <v>7</v>
      </c>
      <c r="B21" s="88">
        <v>736931.09</v>
      </c>
      <c r="C21" s="88">
        <v>0</v>
      </c>
      <c r="D21" s="88">
        <f t="shared" si="36"/>
        <v>736931.09</v>
      </c>
      <c r="E21" s="88">
        <v>744122.54</v>
      </c>
      <c r="F21" s="88">
        <v>0</v>
      </c>
      <c r="G21" s="88">
        <f t="shared" si="37"/>
        <v>744122.54</v>
      </c>
      <c r="H21" s="88">
        <v>719359.13</v>
      </c>
      <c r="I21" s="88">
        <v>0</v>
      </c>
      <c r="J21" s="88">
        <f t="shared" si="38"/>
        <v>719359.13</v>
      </c>
      <c r="K21" s="7">
        <f t="shared" si="35"/>
        <v>2200412.7599999998</v>
      </c>
      <c r="L21" s="7">
        <f t="shared" si="35"/>
        <v>0</v>
      </c>
      <c r="M21" s="7">
        <f t="shared" si="35"/>
        <v>2200412.7599999998</v>
      </c>
      <c r="N21" s="88">
        <v>700768.21000000008</v>
      </c>
      <c r="O21" s="88">
        <v>0</v>
      </c>
      <c r="P21" s="88">
        <f t="shared" si="39"/>
        <v>700768.21000000008</v>
      </c>
      <c r="Q21" s="7">
        <v>700768.21000000008</v>
      </c>
      <c r="R21" s="7">
        <v>0</v>
      </c>
      <c r="S21" s="7">
        <f t="shared" si="40"/>
        <v>700768.21000000008</v>
      </c>
      <c r="T21" s="7">
        <v>700768.21000000008</v>
      </c>
      <c r="U21" s="7">
        <v>0</v>
      </c>
      <c r="V21" s="7">
        <f t="shared" si="41"/>
        <v>700768.21000000008</v>
      </c>
      <c r="W21" s="7">
        <f>N21+Q21+T21</f>
        <v>2102304.6300000004</v>
      </c>
      <c r="X21" s="7">
        <f t="shared" si="42"/>
        <v>0</v>
      </c>
      <c r="Y21" s="7">
        <f t="shared" si="43"/>
        <v>2102304.6300000004</v>
      </c>
      <c r="Z21" s="8">
        <f t="shared" si="44"/>
        <v>4302717.3900000006</v>
      </c>
      <c r="AA21" s="7">
        <f t="shared" si="45"/>
        <v>0</v>
      </c>
      <c r="AB21" s="7">
        <f t="shared" si="46"/>
        <v>4302717.3900000006</v>
      </c>
      <c r="AC21" s="7">
        <v>738849.24</v>
      </c>
      <c r="AD21" s="7">
        <v>0</v>
      </c>
      <c r="AE21" s="7">
        <f t="shared" si="47"/>
        <v>738849.24</v>
      </c>
      <c r="AF21" s="7">
        <f t="shared" si="48"/>
        <v>5041566.6300000008</v>
      </c>
      <c r="AG21" s="7">
        <f t="shared" si="49"/>
        <v>0</v>
      </c>
      <c r="AH21" s="7">
        <f t="shared" si="50"/>
        <v>5041566.6300000008</v>
      </c>
      <c r="AI21" s="7">
        <v>736931.09</v>
      </c>
      <c r="AJ21" s="7">
        <v>0</v>
      </c>
      <c r="AK21" s="7">
        <f t="shared" si="51"/>
        <v>736931.09</v>
      </c>
      <c r="AL21" s="7">
        <v>736931.09</v>
      </c>
      <c r="AM21" s="7">
        <v>0</v>
      </c>
      <c r="AN21" s="7">
        <f t="shared" si="52"/>
        <v>736931.09</v>
      </c>
      <c r="AO21" s="7">
        <f t="shared" si="53"/>
        <v>2212711.42</v>
      </c>
      <c r="AP21" s="7">
        <f t="shared" si="54"/>
        <v>0</v>
      </c>
      <c r="AQ21" s="7">
        <f t="shared" si="55"/>
        <v>2212711.42</v>
      </c>
      <c r="AR21" s="7">
        <v>736931.09</v>
      </c>
      <c r="AS21" s="7">
        <v>557439.57999999996</v>
      </c>
      <c r="AT21" s="7">
        <v>0</v>
      </c>
      <c r="AU21" s="7">
        <f t="shared" si="56"/>
        <v>557439.57999999996</v>
      </c>
      <c r="AV21" s="7">
        <v>79483.350000000006</v>
      </c>
      <c r="AW21" s="7">
        <v>0</v>
      </c>
      <c r="AX21" s="7">
        <f t="shared" si="57"/>
        <v>79483.350000000006</v>
      </c>
      <c r="AY21" s="7">
        <f t="shared" si="58"/>
        <v>1373854.02</v>
      </c>
      <c r="AZ21" s="7">
        <f t="shared" si="59"/>
        <v>0</v>
      </c>
      <c r="BA21" s="7">
        <f t="shared" si="60"/>
        <v>1373854.02</v>
      </c>
      <c r="BB21" s="7">
        <f t="shared" si="61"/>
        <v>2847716.2</v>
      </c>
      <c r="BC21" s="7">
        <f t="shared" si="62"/>
        <v>0</v>
      </c>
      <c r="BD21" s="7">
        <f t="shared" si="63"/>
        <v>2847716.2</v>
      </c>
      <c r="BE21" s="7">
        <f t="shared" si="64"/>
        <v>7889282.8300000001</v>
      </c>
      <c r="BF21" s="7">
        <f t="shared" si="65"/>
        <v>0</v>
      </c>
      <c r="BG21" s="7">
        <f t="shared" si="66"/>
        <v>7889282.8300000001</v>
      </c>
    </row>
    <row r="22" spans="1:59" s="2" customFormat="1" x14ac:dyDescent="0.2">
      <c r="A22" s="5" t="s">
        <v>55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f t="shared" si="37"/>
        <v>0</v>
      </c>
      <c r="H22" s="88">
        <v>0</v>
      </c>
      <c r="I22" s="88">
        <v>0</v>
      </c>
      <c r="J22" s="88">
        <f t="shared" si="38"/>
        <v>0</v>
      </c>
      <c r="K22" s="7">
        <f t="shared" si="35"/>
        <v>0</v>
      </c>
      <c r="L22" s="7">
        <f t="shared" si="35"/>
        <v>0</v>
      </c>
      <c r="M22" s="7">
        <v>0</v>
      </c>
      <c r="N22" s="88">
        <v>0</v>
      </c>
      <c r="O22" s="88">
        <v>0</v>
      </c>
      <c r="P22" s="88">
        <f t="shared" si="39"/>
        <v>0</v>
      </c>
      <c r="Q22" s="7">
        <v>0</v>
      </c>
      <c r="R22" s="7">
        <v>0</v>
      </c>
      <c r="S22" s="7">
        <f t="shared" si="40"/>
        <v>0</v>
      </c>
      <c r="T22" s="7">
        <v>0</v>
      </c>
      <c r="U22" s="7">
        <v>0</v>
      </c>
      <c r="V22" s="7">
        <f t="shared" si="41"/>
        <v>0</v>
      </c>
      <c r="W22" s="7">
        <f>N22+Q22+T22</f>
        <v>0</v>
      </c>
      <c r="X22" s="7">
        <f t="shared" si="42"/>
        <v>0</v>
      </c>
      <c r="Y22" s="7">
        <f t="shared" si="43"/>
        <v>0</v>
      </c>
      <c r="Z22" s="8">
        <f t="shared" si="44"/>
        <v>0</v>
      </c>
      <c r="AA22" s="7">
        <f t="shared" si="45"/>
        <v>0</v>
      </c>
      <c r="AB22" s="7">
        <f t="shared" si="46"/>
        <v>0</v>
      </c>
      <c r="AC22" s="7">
        <v>0</v>
      </c>
      <c r="AD22" s="7">
        <v>0</v>
      </c>
      <c r="AE22" s="7">
        <f t="shared" si="47"/>
        <v>0</v>
      </c>
      <c r="AF22" s="7">
        <f t="shared" si="48"/>
        <v>0</v>
      </c>
      <c r="AG22" s="7">
        <f t="shared" si="49"/>
        <v>0</v>
      </c>
      <c r="AH22" s="7">
        <f t="shared" si="50"/>
        <v>0</v>
      </c>
      <c r="AI22" s="7">
        <v>29370.710000000006</v>
      </c>
      <c r="AJ22" s="7">
        <v>0</v>
      </c>
      <c r="AK22" s="7">
        <f t="shared" si="51"/>
        <v>29370.710000000006</v>
      </c>
      <c r="AL22" s="7">
        <v>67133.06</v>
      </c>
      <c r="AM22" s="7">
        <v>0</v>
      </c>
      <c r="AN22" s="7">
        <f t="shared" si="52"/>
        <v>67133.06</v>
      </c>
      <c r="AO22" s="7">
        <f t="shared" si="53"/>
        <v>96503.77</v>
      </c>
      <c r="AP22" s="7">
        <f t="shared" si="54"/>
        <v>0</v>
      </c>
      <c r="AQ22" s="7">
        <f t="shared" si="55"/>
        <v>96503.77</v>
      </c>
      <c r="AR22" s="7">
        <v>77622.600000000006</v>
      </c>
      <c r="AS22" s="7">
        <v>77622.61</v>
      </c>
      <c r="AT22" s="7">
        <v>0</v>
      </c>
      <c r="AU22" s="7">
        <f t="shared" si="56"/>
        <v>77622.61</v>
      </c>
      <c r="AV22" s="7">
        <v>44056.070000000007</v>
      </c>
      <c r="AW22" s="7">
        <v>0</v>
      </c>
      <c r="AX22" s="7">
        <f t="shared" si="57"/>
        <v>44056.070000000007</v>
      </c>
      <c r="AY22" s="7">
        <f t="shared" si="58"/>
        <v>199301.28000000003</v>
      </c>
      <c r="AZ22" s="7">
        <f t="shared" si="59"/>
        <v>0</v>
      </c>
      <c r="BA22" s="7">
        <f t="shared" si="60"/>
        <v>199301.28000000003</v>
      </c>
      <c r="BB22" s="7">
        <f t="shared" si="61"/>
        <v>295805.05</v>
      </c>
      <c r="BC22" s="7">
        <f t="shared" si="62"/>
        <v>0</v>
      </c>
      <c r="BD22" s="7">
        <f t="shared" si="63"/>
        <v>295805.05</v>
      </c>
      <c r="BE22" s="7">
        <f t="shared" si="64"/>
        <v>295805.05</v>
      </c>
      <c r="BF22" s="7">
        <f t="shared" si="65"/>
        <v>0</v>
      </c>
      <c r="BG22" s="7">
        <f t="shared" si="66"/>
        <v>295805.05</v>
      </c>
    </row>
    <row r="23" spans="1:59" s="3" customFormat="1" x14ac:dyDescent="0.2">
      <c r="A23" s="12" t="s">
        <v>5</v>
      </c>
      <c r="B23" s="10">
        <f>SUM(B17:B22)</f>
        <v>1635537.85</v>
      </c>
      <c r="C23" s="10">
        <f>SUM(C17:C22)</f>
        <v>0</v>
      </c>
      <c r="D23" s="88">
        <f t="shared" si="36"/>
        <v>1635537.85</v>
      </c>
      <c r="E23" s="10">
        <f>SUM(E17:E22)</f>
        <v>1606978.6099999999</v>
      </c>
      <c r="F23" s="10">
        <f>SUM(F17:F22)</f>
        <v>0</v>
      </c>
      <c r="G23" s="88">
        <f>SUM(E23:F23)</f>
        <v>1606978.6099999999</v>
      </c>
      <c r="H23" s="87">
        <f>SUM(H17:H22)</f>
        <v>1563647.49</v>
      </c>
      <c r="I23" s="87">
        <f>SUM(I17:I22)</f>
        <v>0</v>
      </c>
      <c r="J23" s="87">
        <f>SUM(J17:J22)</f>
        <v>1563647.49</v>
      </c>
      <c r="K23" s="7">
        <f t="shared" si="35"/>
        <v>4806163.95</v>
      </c>
      <c r="L23" s="7">
        <f t="shared" si="35"/>
        <v>0</v>
      </c>
      <c r="M23" s="7">
        <f t="shared" si="35"/>
        <v>4806163.95</v>
      </c>
      <c r="N23" s="10">
        <f t="shared" ref="N23:U23" si="67">SUM(N17:N22)</f>
        <v>1541175.2900000003</v>
      </c>
      <c r="O23" s="10">
        <f t="shared" si="67"/>
        <v>0</v>
      </c>
      <c r="P23" s="10">
        <f t="shared" si="67"/>
        <v>1541175.2900000003</v>
      </c>
      <c r="Q23" s="10">
        <f t="shared" si="67"/>
        <v>1510151.33</v>
      </c>
      <c r="R23" s="10">
        <f t="shared" si="67"/>
        <v>0</v>
      </c>
      <c r="S23" s="10">
        <f t="shared" si="67"/>
        <v>1510151.33</v>
      </c>
      <c r="T23" s="10">
        <f t="shared" si="67"/>
        <v>1544711.1700000002</v>
      </c>
      <c r="U23" s="10">
        <f t="shared" si="67"/>
        <v>0</v>
      </c>
      <c r="V23" s="7">
        <f t="shared" si="41"/>
        <v>1544711.1700000002</v>
      </c>
      <c r="W23" s="10">
        <f>SUM(W17:W22)</f>
        <v>4596037.790000001</v>
      </c>
      <c r="X23" s="10">
        <f>SUM(X17:X22)</f>
        <v>0</v>
      </c>
      <c r="Y23" s="7">
        <f t="shared" si="43"/>
        <v>4596037.790000001</v>
      </c>
      <c r="Z23" s="10">
        <f>SUM(Z17:Z22)</f>
        <v>9402201.7400000002</v>
      </c>
      <c r="AA23" s="10">
        <f>SUM(AA17:AA22)</f>
        <v>0</v>
      </c>
      <c r="AB23" s="7">
        <f t="shared" si="46"/>
        <v>9402201.7400000002</v>
      </c>
      <c r="AC23" s="10">
        <f>SUM(AC17:AC22)</f>
        <v>1572514.8299999998</v>
      </c>
      <c r="AD23" s="10">
        <f>SUM(AD17:AD22)</f>
        <v>0</v>
      </c>
      <c r="AE23" s="7">
        <f t="shared" si="47"/>
        <v>1572514.8299999998</v>
      </c>
      <c r="AF23" s="7">
        <f t="shared" si="48"/>
        <v>10974716.570000002</v>
      </c>
      <c r="AG23" s="10">
        <f>SUM(AG17:AG22)</f>
        <v>0</v>
      </c>
      <c r="AH23" s="7">
        <f t="shared" si="50"/>
        <v>10974716.570000002</v>
      </c>
      <c r="AI23" s="10">
        <f>SUM(AI17:AI22)</f>
        <v>1541502.7399999998</v>
      </c>
      <c r="AJ23" s="10">
        <f t="shared" ref="AJ23:BG23" si="68">SUM(AJ17:AJ22)</f>
        <v>0</v>
      </c>
      <c r="AK23" s="10">
        <f t="shared" si="68"/>
        <v>1541502.7399999998</v>
      </c>
      <c r="AL23" s="10">
        <f t="shared" si="68"/>
        <v>1591418.96</v>
      </c>
      <c r="AM23" s="10">
        <f t="shared" si="68"/>
        <v>0</v>
      </c>
      <c r="AN23" s="10">
        <f t="shared" si="68"/>
        <v>1591418.96</v>
      </c>
      <c r="AO23" s="10">
        <f t="shared" si="68"/>
        <v>4705436.5299999993</v>
      </c>
      <c r="AP23" s="10">
        <f t="shared" si="68"/>
        <v>0</v>
      </c>
      <c r="AQ23" s="10">
        <f t="shared" si="68"/>
        <v>4705436.5299999993</v>
      </c>
      <c r="AR23" s="10">
        <f t="shared" si="68"/>
        <v>1722159.92</v>
      </c>
      <c r="AS23" s="10">
        <f t="shared" si="68"/>
        <v>1229535.5199999998</v>
      </c>
      <c r="AT23" s="10">
        <f t="shared" si="68"/>
        <v>0</v>
      </c>
      <c r="AU23" s="10">
        <f t="shared" si="68"/>
        <v>1229535.5199999998</v>
      </c>
      <c r="AV23" s="10">
        <f t="shared" si="68"/>
        <v>360562.74000000005</v>
      </c>
      <c r="AW23" s="10">
        <f t="shared" si="68"/>
        <v>0</v>
      </c>
      <c r="AX23" s="10">
        <f t="shared" si="68"/>
        <v>360562.74000000005</v>
      </c>
      <c r="AY23" s="10">
        <f>SUM(AY17:AY22)</f>
        <v>3312258.1799999997</v>
      </c>
      <c r="AZ23" s="10">
        <f>SUM(AZ17:AZ22)</f>
        <v>0</v>
      </c>
      <c r="BA23" s="10">
        <f t="shared" si="68"/>
        <v>3312258.1799999997</v>
      </c>
      <c r="BB23" s="10">
        <f>SUM(BB17:BB22)</f>
        <v>6445179.8799999999</v>
      </c>
      <c r="BC23" s="10">
        <f>SUM(BC17:BC22)</f>
        <v>0</v>
      </c>
      <c r="BD23" s="10">
        <f t="shared" si="68"/>
        <v>6445179.8799999999</v>
      </c>
      <c r="BE23" s="10">
        <f>SUM(BE17:BE22)</f>
        <v>17419896.449999999</v>
      </c>
      <c r="BF23" s="10">
        <f>SUM(BF17:BF22)</f>
        <v>0</v>
      </c>
      <c r="BG23" s="10">
        <f t="shared" si="68"/>
        <v>17419896.449999999</v>
      </c>
    </row>
    <row r="24" spans="1:59" s="2" customFormat="1" x14ac:dyDescent="0.2">
      <c r="A24" s="12"/>
      <c r="B24" s="17"/>
      <c r="C24" s="17"/>
      <c r="D24" s="17"/>
      <c r="E24" s="71"/>
      <c r="F24" s="71"/>
      <c r="G24" s="71"/>
      <c r="H24" s="21"/>
      <c r="I24" s="21"/>
      <c r="J24" s="21"/>
      <c r="K24" s="7"/>
      <c r="L24" s="7"/>
      <c r="M24" s="7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s="2" customFormat="1" ht="63.75" customHeight="1" x14ac:dyDescent="0.2">
      <c r="A25" s="15" t="s">
        <v>8</v>
      </c>
      <c r="B25" s="11" t="s">
        <v>76</v>
      </c>
      <c r="C25" s="70" t="s">
        <v>77</v>
      </c>
      <c r="D25" s="11" t="s">
        <v>78</v>
      </c>
      <c r="E25" s="70" t="s">
        <v>79</v>
      </c>
      <c r="F25" s="70" t="s">
        <v>77</v>
      </c>
      <c r="G25" s="70" t="s">
        <v>80</v>
      </c>
      <c r="H25" s="70" t="s">
        <v>81</v>
      </c>
      <c r="I25" s="70" t="s">
        <v>77</v>
      </c>
      <c r="J25" s="70" t="s">
        <v>82</v>
      </c>
      <c r="K25" s="11" t="s">
        <v>83</v>
      </c>
      <c r="L25" s="70" t="s">
        <v>77</v>
      </c>
      <c r="M25" s="11" t="s">
        <v>84</v>
      </c>
      <c r="N25" s="11" t="s">
        <v>85</v>
      </c>
      <c r="O25" s="70" t="s">
        <v>77</v>
      </c>
      <c r="P25" s="11" t="s">
        <v>86</v>
      </c>
      <c r="Q25" s="70" t="s">
        <v>87</v>
      </c>
      <c r="R25" s="70" t="s">
        <v>77</v>
      </c>
      <c r="S25" s="70" t="s">
        <v>88</v>
      </c>
      <c r="T25" s="70" t="s">
        <v>89</v>
      </c>
      <c r="U25" s="70" t="s">
        <v>77</v>
      </c>
      <c r="V25" s="70" t="s">
        <v>90</v>
      </c>
      <c r="W25" s="70" t="s">
        <v>91</v>
      </c>
      <c r="X25" s="70" t="s">
        <v>77</v>
      </c>
      <c r="Y25" s="70" t="s">
        <v>92</v>
      </c>
      <c r="Z25" s="70" t="s">
        <v>93</v>
      </c>
      <c r="AA25" s="70" t="s">
        <v>77</v>
      </c>
      <c r="AB25" s="70" t="s">
        <v>94</v>
      </c>
      <c r="AC25" s="70" t="s">
        <v>53</v>
      </c>
      <c r="AD25" s="70" t="s">
        <v>77</v>
      </c>
      <c r="AE25" s="70" t="s">
        <v>95</v>
      </c>
      <c r="AF25" s="70" t="s">
        <v>96</v>
      </c>
      <c r="AG25" s="70" t="s">
        <v>77</v>
      </c>
      <c r="AH25" s="70" t="s">
        <v>97</v>
      </c>
      <c r="AI25" s="70" t="s">
        <v>98</v>
      </c>
      <c r="AJ25" s="70" t="s">
        <v>77</v>
      </c>
      <c r="AK25" s="70" t="s">
        <v>112</v>
      </c>
      <c r="AL25" s="70" t="s">
        <v>99</v>
      </c>
      <c r="AM25" s="70" t="s">
        <v>77</v>
      </c>
      <c r="AN25" s="70" t="s">
        <v>113</v>
      </c>
      <c r="AO25" s="70" t="s">
        <v>100</v>
      </c>
      <c r="AP25" s="70" t="s">
        <v>77</v>
      </c>
      <c r="AQ25" s="70" t="s">
        <v>114</v>
      </c>
      <c r="AR25" s="70" t="s">
        <v>101</v>
      </c>
      <c r="AS25" s="49" t="s">
        <v>60</v>
      </c>
      <c r="AT25" s="49" t="s">
        <v>77</v>
      </c>
      <c r="AU25" s="49" t="s">
        <v>61</v>
      </c>
      <c r="AV25" s="70" t="s">
        <v>102</v>
      </c>
      <c r="AW25" s="70" t="s">
        <v>77</v>
      </c>
      <c r="AX25" s="70" t="s">
        <v>115</v>
      </c>
      <c r="AY25" s="70" t="s">
        <v>103</v>
      </c>
      <c r="AZ25" s="70" t="s">
        <v>77</v>
      </c>
      <c r="BA25" s="70" t="s">
        <v>107</v>
      </c>
      <c r="BB25" s="70" t="s">
        <v>104</v>
      </c>
      <c r="BC25" s="70" t="s">
        <v>77</v>
      </c>
      <c r="BD25" s="70" t="s">
        <v>108</v>
      </c>
      <c r="BE25" s="70" t="s">
        <v>105</v>
      </c>
      <c r="BF25" s="70" t="s">
        <v>77</v>
      </c>
      <c r="BG25" s="70" t="s">
        <v>109</v>
      </c>
    </row>
    <row r="26" spans="1:59" s="2" customFormat="1" x14ac:dyDescent="0.2">
      <c r="A26" s="5" t="s">
        <v>1</v>
      </c>
      <c r="B26" s="88">
        <v>187632.32000000024</v>
      </c>
      <c r="C26" s="88">
        <v>0</v>
      </c>
      <c r="D26" s="88">
        <f>SUM(B26:C26)</f>
        <v>187632.32000000024</v>
      </c>
      <c r="E26" s="88">
        <v>249085.32</v>
      </c>
      <c r="F26" s="88">
        <v>0</v>
      </c>
      <c r="G26" s="88">
        <f>SUM(E26:F26)</f>
        <v>249085.32</v>
      </c>
      <c r="H26" s="88">
        <v>217739.32</v>
      </c>
      <c r="I26" s="88">
        <v>0</v>
      </c>
      <c r="J26" s="88">
        <f>SUM(H26:I26)</f>
        <v>217739.32</v>
      </c>
      <c r="K26" s="7">
        <f t="shared" ref="K26:M30" si="69">B26+E26+H26</f>
        <v>654456.9600000002</v>
      </c>
      <c r="L26" s="7">
        <f t="shared" si="69"/>
        <v>0</v>
      </c>
      <c r="M26" s="7">
        <f t="shared" si="69"/>
        <v>654456.9600000002</v>
      </c>
      <c r="N26" s="88">
        <v>193566.32</v>
      </c>
      <c r="O26" s="88">
        <v>0</v>
      </c>
      <c r="P26" s="88">
        <f>SUM(N26:O26)</f>
        <v>193566.32</v>
      </c>
      <c r="Q26" s="7">
        <v>193566.32</v>
      </c>
      <c r="R26" s="7">
        <v>0</v>
      </c>
      <c r="S26" s="7">
        <f>SUM(Q26:R26)</f>
        <v>193566.32</v>
      </c>
      <c r="T26" s="7">
        <v>193566.32</v>
      </c>
      <c r="U26" s="7">
        <v>0</v>
      </c>
      <c r="V26" s="7">
        <f>SUM(T26:U26)</f>
        <v>193566.32</v>
      </c>
      <c r="W26" s="7">
        <f>N26+Q26+T26</f>
        <v>580698.96</v>
      </c>
      <c r="X26" s="7">
        <f>O26+R26+U26</f>
        <v>0</v>
      </c>
      <c r="Y26" s="7">
        <f>SUM(W26:X26)</f>
        <v>580698.96</v>
      </c>
      <c r="Z26" s="8">
        <f>K26+W26</f>
        <v>1235155.9200000002</v>
      </c>
      <c r="AA26" s="7">
        <f>C26+F26+I26+O26+R26+U26</f>
        <v>0</v>
      </c>
      <c r="AB26" s="7">
        <f>SUM(Z26:AA26)</f>
        <v>1235155.9200000002</v>
      </c>
      <c r="AC26" s="7">
        <v>143124.02000000002</v>
      </c>
      <c r="AD26" s="7">
        <v>0</v>
      </c>
      <c r="AE26" s="7">
        <f>SUM(AC26:AD26)</f>
        <v>143124.02000000002</v>
      </c>
      <c r="AF26" s="7">
        <f>K26+W26+AC26</f>
        <v>1378279.9400000002</v>
      </c>
      <c r="AG26" s="7">
        <f>C26+F26+I26+O26+R26+U26+AD26</f>
        <v>0</v>
      </c>
      <c r="AH26" s="7">
        <f>SUM(AF26:AG26)</f>
        <v>1378279.9400000002</v>
      </c>
      <c r="AI26" s="7">
        <v>143154.14000000001</v>
      </c>
      <c r="AJ26" s="7">
        <v>0</v>
      </c>
      <c r="AK26" s="7">
        <f>SUM(AI26:AJ26)</f>
        <v>143154.14000000001</v>
      </c>
      <c r="AL26" s="7">
        <v>143154.14000000001</v>
      </c>
      <c r="AM26" s="7">
        <v>0</v>
      </c>
      <c r="AN26" s="7">
        <f>SUM(AL26:AM26)</f>
        <v>143154.14000000001</v>
      </c>
      <c r="AO26" s="7">
        <f>AE26+AI26+AL26</f>
        <v>429432.30000000005</v>
      </c>
      <c r="AP26" s="7">
        <f>AD26+AJ26+AM26</f>
        <v>0</v>
      </c>
      <c r="AQ26" s="7">
        <f>SUM(AO26:AP26)</f>
        <v>429432.30000000005</v>
      </c>
      <c r="AR26" s="7">
        <v>142356.14000000001</v>
      </c>
      <c r="AS26" s="7">
        <v>107739.14</v>
      </c>
      <c r="AT26" s="7">
        <v>0</v>
      </c>
      <c r="AU26" s="7">
        <f>SUM(AS26:AT26)</f>
        <v>107739.14</v>
      </c>
      <c r="AV26" s="7">
        <v>34899.339999999997</v>
      </c>
      <c r="AW26" s="7">
        <v>0</v>
      </c>
      <c r="AX26" s="7">
        <f>SUM(AV26:AW26)</f>
        <v>34899.339999999997</v>
      </c>
      <c r="AY26" s="7">
        <f>AR26+AS26+AV26</f>
        <v>284994.62</v>
      </c>
      <c r="AZ26" s="7">
        <f>BA26-AY26</f>
        <v>0</v>
      </c>
      <c r="BA26" s="7">
        <f>AR26+AU26+AX26</f>
        <v>284994.62</v>
      </c>
      <c r="BB26" s="7">
        <f>AI26+AL26+AR26+AS26+AV26</f>
        <v>571302.9</v>
      </c>
      <c r="BC26" s="7">
        <f>BD26-BB26</f>
        <v>0</v>
      </c>
      <c r="BD26" s="7">
        <f>AK26+AN26+AR26+AU26+AX26</f>
        <v>571302.9</v>
      </c>
      <c r="BE26" s="7">
        <f>Z26+AC26+AI26+AL26+AR26+AS26+AV26</f>
        <v>1949582.8400000003</v>
      </c>
      <c r="BF26" s="7">
        <f>BG26-BE26</f>
        <v>0</v>
      </c>
      <c r="BG26" s="7">
        <f>AH26+AK26+AN26+AR26+AU26+AX26</f>
        <v>1949582.8400000003</v>
      </c>
    </row>
    <row r="27" spans="1:59" s="2" customFormat="1" x14ac:dyDescent="0.2">
      <c r="A27" s="5" t="s">
        <v>2</v>
      </c>
      <c r="B27" s="88">
        <v>522.03</v>
      </c>
      <c r="C27" s="88">
        <v>0</v>
      </c>
      <c r="D27" s="88">
        <f t="shared" ref="D27:D30" si="70">SUM(B27:C27)</f>
        <v>522.03</v>
      </c>
      <c r="E27" s="88">
        <v>577.86</v>
      </c>
      <c r="F27" s="88">
        <v>0</v>
      </c>
      <c r="G27" s="88">
        <f t="shared" ref="G27:G30" si="71">SUM(E27:F27)</f>
        <v>577.86</v>
      </c>
      <c r="H27" s="88">
        <v>3332.22</v>
      </c>
      <c r="I27" s="88">
        <v>0</v>
      </c>
      <c r="J27" s="88">
        <f t="shared" ref="J27:J30" si="72">SUM(H27:I27)</f>
        <v>3332.22</v>
      </c>
      <c r="K27" s="7">
        <f t="shared" si="69"/>
        <v>4432.1099999999997</v>
      </c>
      <c r="L27" s="7">
        <f t="shared" si="69"/>
        <v>0</v>
      </c>
      <c r="M27" s="7">
        <f t="shared" si="69"/>
        <v>4432.1099999999997</v>
      </c>
      <c r="N27" s="88">
        <v>522.03</v>
      </c>
      <c r="O27" s="88">
        <v>0</v>
      </c>
      <c r="P27" s="88">
        <f t="shared" ref="P27:P29" si="73">SUM(N27:O27)</f>
        <v>522.03</v>
      </c>
      <c r="Q27" s="7">
        <v>522.03</v>
      </c>
      <c r="R27" s="7">
        <v>0</v>
      </c>
      <c r="S27" s="7">
        <f t="shared" ref="S27:S29" si="74">SUM(Q27:R27)</f>
        <v>522.03</v>
      </c>
      <c r="T27" s="7">
        <v>522.03</v>
      </c>
      <c r="U27" s="7">
        <v>0</v>
      </c>
      <c r="V27" s="7">
        <f t="shared" ref="V27:V30" si="75">SUM(T27:U27)</f>
        <v>522.03</v>
      </c>
      <c r="W27" s="7">
        <f>N27+Q27+T27</f>
        <v>1566.09</v>
      </c>
      <c r="X27" s="7">
        <f t="shared" ref="X27:X29" si="76">O27+R27+U27</f>
        <v>0</v>
      </c>
      <c r="Y27" s="7">
        <f t="shared" ref="Y27:Y30" si="77">SUM(W27:X27)</f>
        <v>1566.09</v>
      </c>
      <c r="Z27" s="8">
        <f t="shared" ref="Z27:Z29" si="78">K27+W27</f>
        <v>5998.2</v>
      </c>
      <c r="AA27" s="7">
        <f t="shared" ref="AA27:AA29" si="79">C27+F27+I27+O27+R27+U27</f>
        <v>0</v>
      </c>
      <c r="AB27" s="7">
        <f t="shared" ref="AB27:AB30" si="80">SUM(Z27:AA27)</f>
        <v>5998.2</v>
      </c>
      <c r="AC27" s="7">
        <v>4204.55</v>
      </c>
      <c r="AD27" s="7">
        <v>0</v>
      </c>
      <c r="AE27" s="7">
        <f t="shared" ref="AE27:AE30" si="81">SUM(AC27:AD27)</f>
        <v>4204.55</v>
      </c>
      <c r="AF27" s="7">
        <f t="shared" ref="AF27:AF30" si="82">K27+W27+AC27</f>
        <v>10202.75</v>
      </c>
      <c r="AG27" s="7">
        <f t="shared" ref="AG27:AG29" si="83">C27+F27+I27+O27+R27+U27+AD27</f>
        <v>0</v>
      </c>
      <c r="AH27" s="7">
        <f t="shared" ref="AH27:AH30" si="84">SUM(AF27:AG27)</f>
        <v>10202.75</v>
      </c>
      <c r="AI27" s="7">
        <v>4204.55</v>
      </c>
      <c r="AJ27" s="7">
        <v>0</v>
      </c>
      <c r="AK27" s="7">
        <f t="shared" ref="AK27:AK29" si="85">SUM(AI27:AJ27)</f>
        <v>4204.55</v>
      </c>
      <c r="AL27" s="7">
        <v>4204.55</v>
      </c>
      <c r="AM27" s="7">
        <v>0</v>
      </c>
      <c r="AN27" s="7">
        <f t="shared" ref="AN27:AN29" si="86">SUM(AL27:AM27)</f>
        <v>4204.55</v>
      </c>
      <c r="AO27" s="7">
        <f t="shared" ref="AO27:AO29" si="87">AE27+AI27+AL27</f>
        <v>12613.650000000001</v>
      </c>
      <c r="AP27" s="7">
        <f t="shared" ref="AP27:AP29" si="88">AD27+AJ27+AM27</f>
        <v>0</v>
      </c>
      <c r="AQ27" s="7">
        <f t="shared" ref="AQ27:AQ29" si="89">SUM(AO27:AP27)</f>
        <v>12613.650000000001</v>
      </c>
      <c r="AR27" s="7">
        <v>4204.55</v>
      </c>
      <c r="AS27" s="7">
        <v>5882.3</v>
      </c>
      <c r="AT27" s="7">
        <v>0</v>
      </c>
      <c r="AU27" s="7">
        <f t="shared" ref="AU27:AU29" si="90">SUM(AS27:AT27)</f>
        <v>5882.3</v>
      </c>
      <c r="AV27" s="7">
        <v>4204.55</v>
      </c>
      <c r="AW27" s="7">
        <v>0</v>
      </c>
      <c r="AX27" s="7">
        <f t="shared" ref="AX27:AX29" si="91">SUM(AV27:AW27)</f>
        <v>4204.55</v>
      </c>
      <c r="AY27" s="7">
        <f t="shared" ref="AY27:AY29" si="92">AR27+AS27+AV27</f>
        <v>14291.400000000001</v>
      </c>
      <c r="AZ27" s="7">
        <f t="shared" ref="AZ27:AZ29" si="93">BA27-AY27</f>
        <v>0</v>
      </c>
      <c r="BA27" s="7">
        <f t="shared" ref="BA27:BA29" si="94">AR27+AU27+AX27</f>
        <v>14291.400000000001</v>
      </c>
      <c r="BB27" s="7">
        <f t="shared" ref="BB27:BB29" si="95">AI27+AL27+AR27+AS27+AV27</f>
        <v>22700.5</v>
      </c>
      <c r="BC27" s="7">
        <f t="shared" ref="BC27:BC29" si="96">BD27-BB27</f>
        <v>0</v>
      </c>
      <c r="BD27" s="7">
        <f t="shared" ref="BD27:BD29" si="97">AK27+AN27+AR27+AU27+AX27</f>
        <v>22700.5</v>
      </c>
      <c r="BE27" s="7">
        <f t="shared" ref="BE27:BE29" si="98">Z27+AC27+AI27+AL27+AR27+AS27+AV27</f>
        <v>32903.25</v>
      </c>
      <c r="BF27" s="7">
        <f t="shared" ref="BF27:BF29" si="99">BG27-BE27</f>
        <v>0</v>
      </c>
      <c r="BG27" s="7">
        <f t="shared" ref="BG27:BG29" si="100">AH27+AK27+AN27+AR27+AU27+AX27</f>
        <v>32903.25</v>
      </c>
    </row>
    <row r="28" spans="1:59" s="2" customFormat="1" x14ac:dyDescent="0.2">
      <c r="A28" s="5" t="s">
        <v>3</v>
      </c>
      <c r="B28" s="88">
        <v>32466.320000000007</v>
      </c>
      <c r="C28" s="88">
        <v>0</v>
      </c>
      <c r="D28" s="88">
        <f t="shared" si="70"/>
        <v>32466.320000000007</v>
      </c>
      <c r="E28" s="88">
        <v>33851.619999999995</v>
      </c>
      <c r="F28" s="88">
        <v>0</v>
      </c>
      <c r="G28" s="88">
        <f t="shared" si="71"/>
        <v>33851.619999999995</v>
      </c>
      <c r="H28" s="88">
        <v>53703.619999999995</v>
      </c>
      <c r="I28" s="88">
        <v>0</v>
      </c>
      <c r="J28" s="88">
        <f t="shared" si="72"/>
        <v>53703.619999999995</v>
      </c>
      <c r="K28" s="7">
        <f t="shared" si="69"/>
        <v>120021.56</v>
      </c>
      <c r="L28" s="7">
        <f t="shared" si="69"/>
        <v>0</v>
      </c>
      <c r="M28" s="7">
        <f t="shared" si="69"/>
        <v>120021.56</v>
      </c>
      <c r="N28" s="88">
        <v>27529.62</v>
      </c>
      <c r="O28" s="88">
        <v>0</v>
      </c>
      <c r="P28" s="88">
        <f t="shared" si="73"/>
        <v>27529.62</v>
      </c>
      <c r="Q28" s="7">
        <v>27529.62</v>
      </c>
      <c r="R28" s="7">
        <v>0</v>
      </c>
      <c r="S28" s="7">
        <f t="shared" si="74"/>
        <v>27529.62</v>
      </c>
      <c r="T28" s="7">
        <v>27529.62</v>
      </c>
      <c r="U28" s="7">
        <v>0</v>
      </c>
      <c r="V28" s="7">
        <f t="shared" si="75"/>
        <v>27529.62</v>
      </c>
      <c r="W28" s="7">
        <f>N28+Q28+T28</f>
        <v>82588.86</v>
      </c>
      <c r="X28" s="7">
        <f t="shared" si="76"/>
        <v>0</v>
      </c>
      <c r="Y28" s="7">
        <f t="shared" si="77"/>
        <v>82588.86</v>
      </c>
      <c r="Z28" s="8">
        <f t="shared" si="78"/>
        <v>202610.41999999998</v>
      </c>
      <c r="AA28" s="7">
        <f t="shared" si="79"/>
        <v>0</v>
      </c>
      <c r="AB28" s="7">
        <f t="shared" si="80"/>
        <v>202610.41999999998</v>
      </c>
      <c r="AC28" s="7">
        <v>33406.67</v>
      </c>
      <c r="AD28" s="7">
        <v>0</v>
      </c>
      <c r="AE28" s="7">
        <f t="shared" si="81"/>
        <v>33406.67</v>
      </c>
      <c r="AF28" s="7">
        <f t="shared" si="82"/>
        <v>236017.08999999997</v>
      </c>
      <c r="AG28" s="7">
        <f t="shared" si="83"/>
        <v>0</v>
      </c>
      <c r="AH28" s="7">
        <f t="shared" si="84"/>
        <v>236017.08999999997</v>
      </c>
      <c r="AI28" s="7">
        <v>29843.67</v>
      </c>
      <c r="AJ28" s="7">
        <v>0</v>
      </c>
      <c r="AK28" s="7">
        <f t="shared" si="85"/>
        <v>29843.67</v>
      </c>
      <c r="AL28" s="7">
        <v>75495.67</v>
      </c>
      <c r="AM28" s="7">
        <v>0</v>
      </c>
      <c r="AN28" s="7">
        <f t="shared" si="86"/>
        <v>75495.67</v>
      </c>
      <c r="AO28" s="7">
        <f t="shared" si="87"/>
        <v>138746.01</v>
      </c>
      <c r="AP28" s="7">
        <f t="shared" si="88"/>
        <v>0</v>
      </c>
      <c r="AQ28" s="7">
        <f t="shared" si="89"/>
        <v>138746.01</v>
      </c>
      <c r="AR28" s="7">
        <v>29843.67</v>
      </c>
      <c r="AS28" s="7">
        <v>32768.67</v>
      </c>
      <c r="AT28" s="7">
        <v>0</v>
      </c>
      <c r="AU28" s="7">
        <f t="shared" si="90"/>
        <v>32768.67</v>
      </c>
      <c r="AV28" s="7">
        <v>29843.67</v>
      </c>
      <c r="AW28" s="7">
        <v>0</v>
      </c>
      <c r="AX28" s="7">
        <f t="shared" si="91"/>
        <v>29843.67</v>
      </c>
      <c r="AY28" s="7">
        <f t="shared" si="92"/>
        <v>92456.01</v>
      </c>
      <c r="AZ28" s="7">
        <f t="shared" si="93"/>
        <v>0</v>
      </c>
      <c r="BA28" s="7">
        <f t="shared" si="94"/>
        <v>92456.01</v>
      </c>
      <c r="BB28" s="7">
        <f t="shared" si="95"/>
        <v>197795.34999999998</v>
      </c>
      <c r="BC28" s="7">
        <f t="shared" si="96"/>
        <v>0</v>
      </c>
      <c r="BD28" s="7">
        <f t="shared" si="97"/>
        <v>197795.34999999998</v>
      </c>
      <c r="BE28" s="7">
        <f t="shared" si="98"/>
        <v>433812.43999999989</v>
      </c>
      <c r="BF28" s="7">
        <f t="shared" si="99"/>
        <v>0</v>
      </c>
      <c r="BG28" s="7">
        <f t="shared" si="100"/>
        <v>433812.43999999989</v>
      </c>
    </row>
    <row r="29" spans="1:59" s="2" customFormat="1" x14ac:dyDescent="0.2">
      <c r="A29" s="5" t="s">
        <v>4</v>
      </c>
      <c r="B29" s="88">
        <v>5552</v>
      </c>
      <c r="C29" s="88">
        <v>0</v>
      </c>
      <c r="D29" s="88">
        <f t="shared" si="70"/>
        <v>5552</v>
      </c>
      <c r="E29" s="88">
        <v>1550</v>
      </c>
      <c r="F29" s="88">
        <v>0</v>
      </c>
      <c r="G29" s="88">
        <f t="shared" si="71"/>
        <v>1550</v>
      </c>
      <c r="H29" s="88">
        <v>648</v>
      </c>
      <c r="I29" s="88">
        <v>0</v>
      </c>
      <c r="J29" s="88">
        <f t="shared" si="72"/>
        <v>648</v>
      </c>
      <c r="K29" s="7">
        <f t="shared" si="69"/>
        <v>7750</v>
      </c>
      <c r="L29" s="7">
        <f t="shared" si="69"/>
        <v>0</v>
      </c>
      <c r="M29" s="7">
        <f t="shared" si="69"/>
        <v>7750</v>
      </c>
      <c r="N29" s="88">
        <v>2592</v>
      </c>
      <c r="O29" s="88">
        <v>0</v>
      </c>
      <c r="P29" s="88">
        <f t="shared" si="73"/>
        <v>2592</v>
      </c>
      <c r="Q29" s="7">
        <v>2592</v>
      </c>
      <c r="R29" s="7">
        <v>0</v>
      </c>
      <c r="S29" s="7">
        <f t="shared" si="74"/>
        <v>2592</v>
      </c>
      <c r="T29" s="7">
        <v>2592</v>
      </c>
      <c r="U29" s="7">
        <v>0</v>
      </c>
      <c r="V29" s="7">
        <f t="shared" si="75"/>
        <v>2592</v>
      </c>
      <c r="W29" s="7">
        <f>N29+Q29+T29</f>
        <v>7776</v>
      </c>
      <c r="X29" s="7">
        <f t="shared" si="76"/>
        <v>0</v>
      </c>
      <c r="Y29" s="7">
        <f t="shared" si="77"/>
        <v>7776</v>
      </c>
      <c r="Z29" s="8">
        <f t="shared" si="78"/>
        <v>15526</v>
      </c>
      <c r="AA29" s="7">
        <f t="shared" si="79"/>
        <v>0</v>
      </c>
      <c r="AB29" s="7">
        <f t="shared" si="80"/>
        <v>15526</v>
      </c>
      <c r="AC29" s="7">
        <v>2312</v>
      </c>
      <c r="AD29" s="7">
        <v>0</v>
      </c>
      <c r="AE29" s="7">
        <f t="shared" si="81"/>
        <v>2312</v>
      </c>
      <c r="AF29" s="7">
        <f t="shared" si="82"/>
        <v>17838</v>
      </c>
      <c r="AG29" s="7">
        <f t="shared" si="83"/>
        <v>0</v>
      </c>
      <c r="AH29" s="7">
        <f t="shared" si="84"/>
        <v>17838</v>
      </c>
      <c r="AI29" s="7">
        <v>1296</v>
      </c>
      <c r="AJ29" s="7">
        <v>0</v>
      </c>
      <c r="AK29" s="7">
        <f t="shared" si="85"/>
        <v>1296</v>
      </c>
      <c r="AL29" s="7">
        <v>1296</v>
      </c>
      <c r="AM29" s="7">
        <v>0</v>
      </c>
      <c r="AN29" s="7">
        <f t="shared" si="86"/>
        <v>1296</v>
      </c>
      <c r="AO29" s="7">
        <f t="shared" si="87"/>
        <v>4904</v>
      </c>
      <c r="AP29" s="7">
        <f t="shared" si="88"/>
        <v>0</v>
      </c>
      <c r="AQ29" s="7">
        <f t="shared" si="89"/>
        <v>4904</v>
      </c>
      <c r="AR29" s="7">
        <v>3240</v>
      </c>
      <c r="AS29" s="7">
        <v>1353</v>
      </c>
      <c r="AT29" s="7">
        <v>0</v>
      </c>
      <c r="AU29" s="7">
        <f t="shared" si="90"/>
        <v>1353</v>
      </c>
      <c r="AV29" s="7">
        <v>648</v>
      </c>
      <c r="AW29" s="7">
        <v>0</v>
      </c>
      <c r="AX29" s="7">
        <f t="shared" si="91"/>
        <v>648</v>
      </c>
      <c r="AY29" s="7">
        <f t="shared" si="92"/>
        <v>5241</v>
      </c>
      <c r="AZ29" s="7">
        <f t="shared" si="93"/>
        <v>0</v>
      </c>
      <c r="BA29" s="7">
        <f t="shared" si="94"/>
        <v>5241</v>
      </c>
      <c r="BB29" s="7">
        <f t="shared" si="95"/>
        <v>7833</v>
      </c>
      <c r="BC29" s="7">
        <f t="shared" si="96"/>
        <v>0</v>
      </c>
      <c r="BD29" s="7">
        <f t="shared" si="97"/>
        <v>7833</v>
      </c>
      <c r="BE29" s="7">
        <f t="shared" si="98"/>
        <v>25671</v>
      </c>
      <c r="BF29" s="7">
        <f t="shared" si="99"/>
        <v>0</v>
      </c>
      <c r="BG29" s="7">
        <f t="shared" si="100"/>
        <v>25671</v>
      </c>
    </row>
    <row r="30" spans="1:59" s="3" customFormat="1" x14ac:dyDescent="0.2">
      <c r="A30" s="12" t="s">
        <v>5</v>
      </c>
      <c r="B30" s="10">
        <f>SUM(B26:B29)</f>
        <v>226172.67000000025</v>
      </c>
      <c r="C30" s="10">
        <f>SUM(C26:C29)</f>
        <v>0</v>
      </c>
      <c r="D30" s="88">
        <f t="shared" si="70"/>
        <v>226172.67000000025</v>
      </c>
      <c r="E30" s="10">
        <f>SUM(E26:E29)</f>
        <v>285064.8</v>
      </c>
      <c r="F30" s="10">
        <f>SUM(F26:F29)</f>
        <v>0</v>
      </c>
      <c r="G30" s="88">
        <f t="shared" si="71"/>
        <v>285064.8</v>
      </c>
      <c r="H30" s="87">
        <f>SUM(H26:H29)</f>
        <v>275423.16000000003</v>
      </c>
      <c r="I30" s="87">
        <f>SUM(I26:I29)</f>
        <v>0</v>
      </c>
      <c r="J30" s="88">
        <f t="shared" si="72"/>
        <v>275423.16000000003</v>
      </c>
      <c r="K30" s="7">
        <f t="shared" si="69"/>
        <v>786660.63000000024</v>
      </c>
      <c r="L30" s="7">
        <f t="shared" si="69"/>
        <v>0</v>
      </c>
      <c r="M30" s="7">
        <f t="shared" si="69"/>
        <v>786660.63000000024</v>
      </c>
      <c r="N30" s="10">
        <f t="shared" ref="N30:Z30" si="101">SUM(N26:N29)</f>
        <v>224209.97</v>
      </c>
      <c r="O30" s="10">
        <f t="shared" si="101"/>
        <v>0</v>
      </c>
      <c r="P30" s="10">
        <f t="shared" si="101"/>
        <v>224209.97</v>
      </c>
      <c r="Q30" s="10">
        <f>SUM(Q26:Q29)</f>
        <v>224209.97</v>
      </c>
      <c r="R30" s="10">
        <f t="shared" ref="R30:S30" si="102">SUM(R26:R29)</f>
        <v>0</v>
      </c>
      <c r="S30" s="10">
        <f t="shared" si="102"/>
        <v>224209.97</v>
      </c>
      <c r="T30" s="10">
        <f>SUM(T26:T29)</f>
        <v>224209.97</v>
      </c>
      <c r="U30" s="10">
        <f>SUM(U26:U29)</f>
        <v>0</v>
      </c>
      <c r="V30" s="7">
        <f t="shared" si="75"/>
        <v>224209.97</v>
      </c>
      <c r="W30" s="10">
        <f t="shared" si="101"/>
        <v>672629.90999999992</v>
      </c>
      <c r="X30" s="10">
        <f>SUM(X26:X29)</f>
        <v>0</v>
      </c>
      <c r="Y30" s="7">
        <f t="shared" si="77"/>
        <v>672629.90999999992</v>
      </c>
      <c r="Z30" s="10">
        <f t="shared" si="101"/>
        <v>1459290.54</v>
      </c>
      <c r="AA30" s="10">
        <f>SUM(AA26:AA29)</f>
        <v>0</v>
      </c>
      <c r="AB30" s="7">
        <f t="shared" si="80"/>
        <v>1459290.54</v>
      </c>
      <c r="AC30" s="10">
        <f>SUM(AC26:AC29)</f>
        <v>183047.24</v>
      </c>
      <c r="AD30" s="10">
        <f>SUM(AD26:AD29)</f>
        <v>0</v>
      </c>
      <c r="AE30" s="7">
        <f t="shared" si="81"/>
        <v>183047.24</v>
      </c>
      <c r="AF30" s="7">
        <f t="shared" si="82"/>
        <v>1642337.78</v>
      </c>
      <c r="AG30" s="10">
        <f>SUM(AG26:AG29)</f>
        <v>0</v>
      </c>
      <c r="AH30" s="7">
        <f t="shared" si="84"/>
        <v>1642337.78</v>
      </c>
      <c r="AI30" s="10">
        <f t="shared" ref="AI30:BG30" si="103">SUM(AI26:AI29)</f>
        <v>178498.36</v>
      </c>
      <c r="AJ30" s="10">
        <f t="shared" si="103"/>
        <v>0</v>
      </c>
      <c r="AK30" s="10">
        <f t="shared" si="103"/>
        <v>178498.36</v>
      </c>
      <c r="AL30" s="10">
        <f t="shared" si="103"/>
        <v>224150.36</v>
      </c>
      <c r="AM30" s="10">
        <f t="shared" si="103"/>
        <v>0</v>
      </c>
      <c r="AN30" s="10">
        <f t="shared" si="103"/>
        <v>224150.36</v>
      </c>
      <c r="AO30" s="10">
        <f t="shared" si="103"/>
        <v>585695.96000000008</v>
      </c>
      <c r="AP30" s="10">
        <f t="shared" si="103"/>
        <v>0</v>
      </c>
      <c r="AQ30" s="10">
        <f t="shared" si="103"/>
        <v>585695.96000000008</v>
      </c>
      <c r="AR30" s="10">
        <f t="shared" si="103"/>
        <v>179644.36</v>
      </c>
      <c r="AS30" s="10">
        <f t="shared" si="103"/>
        <v>147743.10999999999</v>
      </c>
      <c r="AT30" s="10">
        <f t="shared" si="103"/>
        <v>0</v>
      </c>
      <c r="AU30" s="10">
        <f t="shared" si="103"/>
        <v>147743.10999999999</v>
      </c>
      <c r="AV30" s="10">
        <f t="shared" si="103"/>
        <v>69595.56</v>
      </c>
      <c r="AW30" s="10">
        <f t="shared" si="103"/>
        <v>0</v>
      </c>
      <c r="AX30" s="10">
        <f t="shared" si="103"/>
        <v>69595.56</v>
      </c>
      <c r="AY30" s="10">
        <f>SUM(AY26:AY29)</f>
        <v>396983.03</v>
      </c>
      <c r="AZ30" s="10">
        <f>SUM(AZ26:AZ29)</f>
        <v>0</v>
      </c>
      <c r="BA30" s="10">
        <f t="shared" si="103"/>
        <v>396983.03</v>
      </c>
      <c r="BB30" s="10">
        <f>SUM(BB26:BB29)</f>
        <v>799631.75</v>
      </c>
      <c r="BC30" s="10">
        <f>SUM(BC26:BC29)</f>
        <v>0</v>
      </c>
      <c r="BD30" s="10">
        <f t="shared" si="103"/>
        <v>799631.75</v>
      </c>
      <c r="BE30" s="10">
        <f>SUM(BE26:BE29)</f>
        <v>2441969.5300000003</v>
      </c>
      <c r="BF30" s="10">
        <f>SUM(BF26:BF29)</f>
        <v>0</v>
      </c>
      <c r="BG30" s="10">
        <f t="shared" si="103"/>
        <v>2441969.5300000003</v>
      </c>
    </row>
    <row r="31" spans="1:59" s="2" customFormat="1" x14ac:dyDescent="0.2">
      <c r="A31" s="12"/>
      <c r="B31" s="17"/>
      <c r="C31" s="17"/>
      <c r="D31" s="17"/>
      <c r="E31" s="71"/>
      <c r="F31" s="71"/>
      <c r="G31" s="71"/>
      <c r="H31" s="21"/>
      <c r="I31" s="21"/>
      <c r="J31" s="21"/>
      <c r="K31" s="7"/>
      <c r="L31" s="7"/>
      <c r="M31" s="7"/>
      <c r="N31" s="18"/>
      <c r="O31" s="18"/>
      <c r="P31" s="18"/>
      <c r="Q31" s="7"/>
      <c r="R31" s="7"/>
      <c r="S31" s="7"/>
      <c r="T31" s="7"/>
      <c r="U31" s="7"/>
      <c r="V31" s="7"/>
      <c r="W31" s="7"/>
      <c r="X31" s="10"/>
      <c r="Y31" s="7"/>
      <c r="Z31" s="8"/>
      <c r="AA31" s="8"/>
      <c r="AB31" s="8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s="2" customFormat="1" ht="50.25" customHeight="1" x14ac:dyDescent="0.2">
      <c r="A32" s="14" t="s">
        <v>9</v>
      </c>
      <c r="B32" s="11" t="s">
        <v>76</v>
      </c>
      <c r="C32" s="70" t="s">
        <v>77</v>
      </c>
      <c r="D32" s="11" t="s">
        <v>78</v>
      </c>
      <c r="E32" s="70" t="s">
        <v>79</v>
      </c>
      <c r="F32" s="70" t="s">
        <v>77</v>
      </c>
      <c r="G32" s="70" t="s">
        <v>80</v>
      </c>
      <c r="H32" s="70" t="s">
        <v>81</v>
      </c>
      <c r="I32" s="70" t="s">
        <v>77</v>
      </c>
      <c r="J32" s="70" t="s">
        <v>82</v>
      </c>
      <c r="K32" s="11" t="s">
        <v>83</v>
      </c>
      <c r="L32" s="70" t="s">
        <v>77</v>
      </c>
      <c r="M32" s="11" t="s">
        <v>84</v>
      </c>
      <c r="N32" s="11" t="s">
        <v>85</v>
      </c>
      <c r="O32" s="70" t="s">
        <v>77</v>
      </c>
      <c r="P32" s="11" t="s">
        <v>86</v>
      </c>
      <c r="Q32" s="70" t="s">
        <v>87</v>
      </c>
      <c r="R32" s="70" t="s">
        <v>77</v>
      </c>
      <c r="S32" s="70" t="s">
        <v>88</v>
      </c>
      <c r="T32" s="70" t="s">
        <v>89</v>
      </c>
      <c r="U32" s="70" t="s">
        <v>77</v>
      </c>
      <c r="V32" s="70" t="s">
        <v>90</v>
      </c>
      <c r="W32" s="70" t="s">
        <v>91</v>
      </c>
      <c r="X32" s="70" t="s">
        <v>77</v>
      </c>
      <c r="Y32" s="70" t="s">
        <v>92</v>
      </c>
      <c r="Z32" s="70" t="s">
        <v>93</v>
      </c>
      <c r="AA32" s="70" t="s">
        <v>77</v>
      </c>
      <c r="AB32" s="70" t="s">
        <v>94</v>
      </c>
      <c r="AC32" s="70" t="s">
        <v>53</v>
      </c>
      <c r="AD32" s="70" t="s">
        <v>77</v>
      </c>
      <c r="AE32" s="70" t="s">
        <v>95</v>
      </c>
      <c r="AF32" s="70" t="s">
        <v>96</v>
      </c>
      <c r="AG32" s="70" t="s">
        <v>77</v>
      </c>
      <c r="AH32" s="70" t="s">
        <v>97</v>
      </c>
      <c r="AI32" s="70" t="s">
        <v>98</v>
      </c>
      <c r="AJ32" s="70" t="s">
        <v>77</v>
      </c>
      <c r="AK32" s="70" t="s">
        <v>112</v>
      </c>
      <c r="AL32" s="70" t="s">
        <v>99</v>
      </c>
      <c r="AM32" s="70" t="s">
        <v>77</v>
      </c>
      <c r="AN32" s="70" t="s">
        <v>113</v>
      </c>
      <c r="AO32" s="70" t="s">
        <v>100</v>
      </c>
      <c r="AP32" s="70" t="s">
        <v>77</v>
      </c>
      <c r="AQ32" s="70" t="s">
        <v>114</v>
      </c>
      <c r="AR32" s="70" t="s">
        <v>101</v>
      </c>
      <c r="AS32" s="49" t="s">
        <v>60</v>
      </c>
      <c r="AT32" s="49" t="s">
        <v>77</v>
      </c>
      <c r="AU32" s="49" t="s">
        <v>61</v>
      </c>
      <c r="AV32" s="70" t="s">
        <v>102</v>
      </c>
      <c r="AW32" s="70" t="s">
        <v>77</v>
      </c>
      <c r="AX32" s="70" t="s">
        <v>115</v>
      </c>
      <c r="AY32" s="70" t="s">
        <v>103</v>
      </c>
      <c r="AZ32" s="70" t="s">
        <v>77</v>
      </c>
      <c r="BA32" s="70" t="s">
        <v>107</v>
      </c>
      <c r="BB32" s="70" t="s">
        <v>104</v>
      </c>
      <c r="BC32" s="70" t="s">
        <v>77</v>
      </c>
      <c r="BD32" s="70" t="s">
        <v>108</v>
      </c>
      <c r="BE32" s="70" t="s">
        <v>105</v>
      </c>
      <c r="BF32" s="70" t="s">
        <v>77</v>
      </c>
      <c r="BG32" s="70" t="s">
        <v>109</v>
      </c>
    </row>
    <row r="33" spans="1:59" s="2" customFormat="1" x14ac:dyDescent="0.2">
      <c r="A33" s="5" t="s">
        <v>1</v>
      </c>
      <c r="B33" s="88">
        <v>426888.48999999982</v>
      </c>
      <c r="C33" s="88">
        <v>0</v>
      </c>
      <c r="D33" s="88">
        <f>SUM(B33:C33)</f>
        <v>426888.48999999982</v>
      </c>
      <c r="E33" s="88">
        <v>352192.34</v>
      </c>
      <c r="F33" s="88">
        <v>0</v>
      </c>
      <c r="G33" s="88">
        <f>SUM(E33:F33)</f>
        <v>352192.34</v>
      </c>
      <c r="H33" s="88">
        <v>313283.93</v>
      </c>
      <c r="I33" s="88">
        <v>0</v>
      </c>
      <c r="J33" s="88">
        <f>SUM(H33:I33)</f>
        <v>313283.93</v>
      </c>
      <c r="K33" s="7">
        <f t="shared" ref="K33:M38" si="104">B33+E33+H33</f>
        <v>1092364.7599999998</v>
      </c>
      <c r="L33" s="7">
        <f t="shared" si="104"/>
        <v>0</v>
      </c>
      <c r="M33" s="7">
        <f t="shared" si="104"/>
        <v>1092364.7599999998</v>
      </c>
      <c r="N33" s="88">
        <v>419966.29000000004</v>
      </c>
      <c r="O33" s="88">
        <v>0</v>
      </c>
      <c r="P33" s="88">
        <f>SUM(N33:O33)</f>
        <v>419966.29000000004</v>
      </c>
      <c r="Q33" s="7">
        <v>419966.29000000004</v>
      </c>
      <c r="R33" s="7">
        <v>0</v>
      </c>
      <c r="S33" s="7">
        <f>SUM(Q33:R33)</f>
        <v>419966.29000000004</v>
      </c>
      <c r="T33" s="7">
        <v>419966.29000000004</v>
      </c>
      <c r="U33" s="7">
        <v>0</v>
      </c>
      <c r="V33" s="7">
        <f>SUM(T33:U33)</f>
        <v>419966.29000000004</v>
      </c>
      <c r="W33" s="7">
        <f>N33+Q33+T33</f>
        <v>1259898.8700000001</v>
      </c>
      <c r="X33" s="7">
        <f>O33+R33+U33</f>
        <v>0</v>
      </c>
      <c r="Y33" s="7">
        <f>SUM(W33:X33)</f>
        <v>1259898.8700000001</v>
      </c>
      <c r="Z33" s="8">
        <f>K33+W33</f>
        <v>2352263.63</v>
      </c>
      <c r="AA33" s="7">
        <f>C33+F33+I33+O33+R33+U33</f>
        <v>0</v>
      </c>
      <c r="AB33" s="7">
        <f>SUM(Z33:AA33)</f>
        <v>2352263.63</v>
      </c>
      <c r="AC33" s="7">
        <v>468972.52</v>
      </c>
      <c r="AD33" s="7">
        <v>0</v>
      </c>
      <c r="AE33" s="7">
        <f>SUM(AC33:AD33)</f>
        <v>468972.52</v>
      </c>
      <c r="AF33" s="7">
        <f>K33+W33+AC33</f>
        <v>2821236.15</v>
      </c>
      <c r="AG33" s="7">
        <f>C33+F33+I33+O33+R33+U33+AD33</f>
        <v>0</v>
      </c>
      <c r="AH33" s="7">
        <f>SUM(AF33:AG33)</f>
        <v>2821236.15</v>
      </c>
      <c r="AI33" s="7">
        <v>468972.52</v>
      </c>
      <c r="AJ33" s="7">
        <v>0</v>
      </c>
      <c r="AK33" s="7">
        <f>SUM(AI33:AJ33)</f>
        <v>468972.52</v>
      </c>
      <c r="AL33" s="7">
        <v>468972.52</v>
      </c>
      <c r="AM33" s="7">
        <v>0</v>
      </c>
      <c r="AN33" s="7">
        <f>SUM(AL33:AM33)</f>
        <v>468972.52</v>
      </c>
      <c r="AO33" s="7">
        <f>AE33+AI33+AL33</f>
        <v>1406917.56</v>
      </c>
      <c r="AP33" s="7">
        <f>AD33+AJ33+AM33</f>
        <v>0</v>
      </c>
      <c r="AQ33" s="7">
        <f>SUM(AO33:AP33)</f>
        <v>1406917.56</v>
      </c>
      <c r="AR33" s="7">
        <v>457580.15</v>
      </c>
      <c r="AS33" s="7">
        <v>234529.02999999997</v>
      </c>
      <c r="AT33" s="7">
        <v>0</v>
      </c>
      <c r="AU33" s="7">
        <f>SUM(AS33:AT33)</f>
        <v>234529.02999999997</v>
      </c>
      <c r="AV33" s="7">
        <v>100620.06</v>
      </c>
      <c r="AW33" s="7">
        <v>0</v>
      </c>
      <c r="AX33" s="7">
        <f>SUM(AV33:AW33)</f>
        <v>100620.06</v>
      </c>
      <c r="AY33" s="7">
        <f>AR33+AS33+AV33</f>
        <v>792729.24</v>
      </c>
      <c r="AZ33" s="7">
        <f>BA33-AY33</f>
        <v>0</v>
      </c>
      <c r="BA33" s="7">
        <f>AR33+AU33+AX33</f>
        <v>792729.24</v>
      </c>
      <c r="BB33" s="7">
        <f>AI33+AL33+AR33+AS33+AV33</f>
        <v>1730674.28</v>
      </c>
      <c r="BC33" s="7">
        <f>BD33-BB33</f>
        <v>0</v>
      </c>
      <c r="BD33" s="7">
        <f>AK33+AN33+AR33+AU33+AX33</f>
        <v>1730674.28</v>
      </c>
      <c r="BE33" s="7">
        <f>Z33+AC33+AI33+AL33+AR33+AS33+AV33</f>
        <v>4551910.43</v>
      </c>
      <c r="BF33" s="7">
        <f>BG33-BE33</f>
        <v>0</v>
      </c>
      <c r="BG33" s="7">
        <f>AH33+AK33+AN33+AR33+AU33+AX33</f>
        <v>4551910.43</v>
      </c>
    </row>
    <row r="34" spans="1:59" s="2" customFormat="1" x14ac:dyDescent="0.2">
      <c r="A34" s="5" t="s">
        <v>2</v>
      </c>
      <c r="B34" s="88">
        <v>64327.02</v>
      </c>
      <c r="C34" s="88">
        <v>0</v>
      </c>
      <c r="D34" s="88">
        <f t="shared" ref="D34:D38" si="105">SUM(B34:C34)</f>
        <v>64327.02</v>
      </c>
      <c r="E34" s="88">
        <v>75931.14</v>
      </c>
      <c r="F34" s="88">
        <v>0</v>
      </c>
      <c r="G34" s="88">
        <f t="shared" ref="G34:G38" si="106">SUM(E34:F34)</f>
        <v>75931.14</v>
      </c>
      <c r="H34" s="88">
        <v>63844.83</v>
      </c>
      <c r="I34" s="88">
        <v>0</v>
      </c>
      <c r="J34" s="88">
        <f t="shared" ref="J34:J38" si="107">SUM(H34:I34)</f>
        <v>63844.83</v>
      </c>
      <c r="K34" s="7">
        <f t="shared" si="104"/>
        <v>204102.99</v>
      </c>
      <c r="L34" s="7">
        <f t="shared" si="104"/>
        <v>0</v>
      </c>
      <c r="M34" s="7">
        <f t="shared" si="104"/>
        <v>204102.99</v>
      </c>
      <c r="N34" s="88">
        <v>60041.22</v>
      </c>
      <c r="O34" s="88">
        <v>0</v>
      </c>
      <c r="P34" s="88">
        <f t="shared" ref="P34:P37" si="108">SUM(N34:O34)</f>
        <v>60041.22</v>
      </c>
      <c r="Q34" s="7">
        <v>57179.69</v>
      </c>
      <c r="R34" s="7">
        <v>0</v>
      </c>
      <c r="S34" s="7">
        <f t="shared" ref="S34:S37" si="109">SUM(Q34:R34)</f>
        <v>57179.69</v>
      </c>
      <c r="T34" s="7">
        <v>48994.03</v>
      </c>
      <c r="U34" s="7">
        <v>0</v>
      </c>
      <c r="V34" s="7">
        <f t="shared" ref="V34:V38" si="110">SUM(T34:U34)</f>
        <v>48994.03</v>
      </c>
      <c r="W34" s="7">
        <f>N34+Q34+T34</f>
        <v>166214.94</v>
      </c>
      <c r="X34" s="7">
        <f t="shared" ref="X34:X37" si="111">O34+R34+U34</f>
        <v>0</v>
      </c>
      <c r="Y34" s="7">
        <f t="shared" ref="Y34:Y38" si="112">SUM(W34:X34)</f>
        <v>166214.94</v>
      </c>
      <c r="Z34" s="8">
        <f t="shared" ref="Z34:Z37" si="113">K34+W34</f>
        <v>370317.93</v>
      </c>
      <c r="AA34" s="7">
        <f t="shared" ref="AA34:AA37" si="114">C34+F34+I34+O34+R34+U34</f>
        <v>0</v>
      </c>
      <c r="AB34" s="7">
        <f t="shared" ref="AB34:AB38" si="115">SUM(Z34:AA34)</f>
        <v>370317.93</v>
      </c>
      <c r="AC34" s="7">
        <v>48994.03</v>
      </c>
      <c r="AD34" s="7">
        <v>0</v>
      </c>
      <c r="AE34" s="7">
        <f t="shared" ref="AE34:AE38" si="116">SUM(AC34:AD34)</f>
        <v>48994.03</v>
      </c>
      <c r="AF34" s="7">
        <f t="shared" ref="AF34:AF38" si="117">K34+W34+AC34</f>
        <v>419311.95999999996</v>
      </c>
      <c r="AG34" s="7">
        <f t="shared" ref="AG34:AG37" si="118">C34+F34+I34+O34+R34+U34+AD34</f>
        <v>0</v>
      </c>
      <c r="AH34" s="7">
        <f t="shared" ref="AH34:AH38" si="119">SUM(AF34:AG34)</f>
        <v>419311.95999999996</v>
      </c>
      <c r="AI34" s="7">
        <v>46379.89</v>
      </c>
      <c r="AJ34" s="7">
        <v>0</v>
      </c>
      <c r="AK34" s="7">
        <f t="shared" ref="AK34:AK37" si="120">SUM(AI34:AJ34)</f>
        <v>46379.89</v>
      </c>
      <c r="AL34" s="7">
        <v>46379.89</v>
      </c>
      <c r="AM34" s="7">
        <v>0</v>
      </c>
      <c r="AN34" s="7">
        <f t="shared" ref="AN34:AN37" si="121">SUM(AL34:AM34)</f>
        <v>46379.89</v>
      </c>
      <c r="AO34" s="7">
        <f t="shared" ref="AO34:AO37" si="122">AE34+AI34+AL34</f>
        <v>141753.81</v>
      </c>
      <c r="AP34" s="7">
        <f t="shared" ref="AP34:AP37" si="123">AD34+AJ34+AM34</f>
        <v>0</v>
      </c>
      <c r="AQ34" s="7">
        <f t="shared" ref="AQ34:AQ37" si="124">SUM(AO34:AP34)</f>
        <v>141753.81</v>
      </c>
      <c r="AR34" s="7">
        <v>46379.89</v>
      </c>
      <c r="AS34" s="7">
        <v>46379.89</v>
      </c>
      <c r="AT34" s="7">
        <v>0</v>
      </c>
      <c r="AU34" s="7">
        <f t="shared" ref="AU34:AU37" si="125">SUM(AS34:AT34)</f>
        <v>46379.89</v>
      </c>
      <c r="AV34" s="7">
        <v>46379.89</v>
      </c>
      <c r="AW34" s="7">
        <v>0</v>
      </c>
      <c r="AX34" s="7">
        <f t="shared" ref="AX34:AX37" si="126">SUM(AV34:AW34)</f>
        <v>46379.89</v>
      </c>
      <c r="AY34" s="7">
        <f t="shared" ref="AY34:AY37" si="127">AR34+AS34+AV34</f>
        <v>139139.66999999998</v>
      </c>
      <c r="AZ34" s="7">
        <f t="shared" ref="AZ34:AZ37" si="128">BA34-AY34</f>
        <v>0</v>
      </c>
      <c r="BA34" s="7">
        <f t="shared" ref="BA34:BA37" si="129">AR34+AU34+AX34</f>
        <v>139139.66999999998</v>
      </c>
      <c r="BB34" s="7">
        <f t="shared" ref="BB34:BB37" si="130">AI34+AL34+AR34+AS34+AV34</f>
        <v>231899.45</v>
      </c>
      <c r="BC34" s="7">
        <f t="shared" ref="BC34:BC37" si="131">BD34-BB34</f>
        <v>0</v>
      </c>
      <c r="BD34" s="7">
        <f t="shared" ref="BD34:BD37" si="132">AK34+AN34+AR34+AU34+AX34</f>
        <v>231899.45</v>
      </c>
      <c r="BE34" s="7">
        <f t="shared" ref="BE34:BE37" si="133">Z34+AC34+AI34+AL34+AR34+AS34+AV34</f>
        <v>651211.41</v>
      </c>
      <c r="BF34" s="7">
        <f t="shared" ref="BF34:BF37" si="134">BG34-BE34</f>
        <v>0</v>
      </c>
      <c r="BG34" s="7">
        <f t="shared" ref="BG34:BG37" si="135">AH34+AK34+AN34+AR34+AU34+AX34</f>
        <v>651211.41</v>
      </c>
    </row>
    <row r="35" spans="1:59" s="2" customFormat="1" x14ac:dyDescent="0.2">
      <c r="A35" s="5" t="s">
        <v>3</v>
      </c>
      <c r="B35" s="88">
        <v>160266</v>
      </c>
      <c r="C35" s="88">
        <v>0</v>
      </c>
      <c r="D35" s="88">
        <f t="shared" si="105"/>
        <v>160266</v>
      </c>
      <c r="E35" s="88">
        <v>160266</v>
      </c>
      <c r="F35" s="88">
        <v>0</v>
      </c>
      <c r="G35" s="88">
        <f t="shared" si="106"/>
        <v>160266</v>
      </c>
      <c r="H35" s="88">
        <v>160266</v>
      </c>
      <c r="I35" s="88">
        <v>0</v>
      </c>
      <c r="J35" s="88">
        <f t="shared" si="107"/>
        <v>160266</v>
      </c>
      <c r="K35" s="7">
        <f t="shared" si="104"/>
        <v>480798</v>
      </c>
      <c r="L35" s="7">
        <f t="shared" si="104"/>
        <v>0</v>
      </c>
      <c r="M35" s="7">
        <f t="shared" si="104"/>
        <v>480798</v>
      </c>
      <c r="N35" s="88">
        <v>156255</v>
      </c>
      <c r="O35" s="88">
        <v>0</v>
      </c>
      <c r="P35" s="88">
        <f t="shared" si="108"/>
        <v>156255</v>
      </c>
      <c r="Q35" s="7">
        <v>157854</v>
      </c>
      <c r="R35" s="7">
        <v>0</v>
      </c>
      <c r="S35" s="7">
        <f t="shared" si="109"/>
        <v>157854</v>
      </c>
      <c r="T35" s="7">
        <v>160266</v>
      </c>
      <c r="U35" s="7"/>
      <c r="V35" s="7">
        <f t="shared" si="110"/>
        <v>160266</v>
      </c>
      <c r="W35" s="7">
        <f>N35+Q35+T35</f>
        <v>474375</v>
      </c>
      <c r="X35" s="7">
        <f t="shared" si="111"/>
        <v>0</v>
      </c>
      <c r="Y35" s="7">
        <f t="shared" si="112"/>
        <v>474375</v>
      </c>
      <c r="Z35" s="8">
        <f t="shared" si="113"/>
        <v>955173</v>
      </c>
      <c r="AA35" s="7">
        <f t="shared" si="114"/>
        <v>0</v>
      </c>
      <c r="AB35" s="7">
        <f t="shared" si="115"/>
        <v>955173</v>
      </c>
      <c r="AC35" s="7">
        <v>160266</v>
      </c>
      <c r="AD35" s="7">
        <v>0</v>
      </c>
      <c r="AE35" s="7">
        <f t="shared" si="116"/>
        <v>160266</v>
      </c>
      <c r="AF35" s="7">
        <f t="shared" si="117"/>
        <v>1115439</v>
      </c>
      <c r="AG35" s="7">
        <f t="shared" si="118"/>
        <v>0</v>
      </c>
      <c r="AH35" s="7">
        <f t="shared" si="119"/>
        <v>1115439</v>
      </c>
      <c r="AI35" s="7">
        <v>158500</v>
      </c>
      <c r="AJ35" s="7"/>
      <c r="AK35" s="7">
        <f t="shared" si="120"/>
        <v>158500</v>
      </c>
      <c r="AL35" s="7">
        <v>158500</v>
      </c>
      <c r="AM35" s="7"/>
      <c r="AN35" s="7">
        <f t="shared" si="121"/>
        <v>158500</v>
      </c>
      <c r="AO35" s="7">
        <f t="shared" si="122"/>
        <v>477266</v>
      </c>
      <c r="AP35" s="7">
        <f t="shared" si="123"/>
        <v>0</v>
      </c>
      <c r="AQ35" s="7">
        <f t="shared" si="124"/>
        <v>477266</v>
      </c>
      <c r="AR35" s="7">
        <v>158500</v>
      </c>
      <c r="AS35" s="7">
        <v>158500</v>
      </c>
      <c r="AT35" s="7">
        <v>0</v>
      </c>
      <c r="AU35" s="7">
        <f t="shared" si="125"/>
        <v>158500</v>
      </c>
      <c r="AV35" s="7">
        <v>105827</v>
      </c>
      <c r="AW35" s="7">
        <v>0</v>
      </c>
      <c r="AX35" s="7">
        <f t="shared" si="126"/>
        <v>105827</v>
      </c>
      <c r="AY35" s="7">
        <f t="shared" si="127"/>
        <v>422827</v>
      </c>
      <c r="AZ35" s="7">
        <f t="shared" si="128"/>
        <v>0</v>
      </c>
      <c r="BA35" s="7">
        <f t="shared" si="129"/>
        <v>422827</v>
      </c>
      <c r="BB35" s="7">
        <f t="shared" si="130"/>
        <v>739827</v>
      </c>
      <c r="BC35" s="7">
        <f t="shared" si="131"/>
        <v>0</v>
      </c>
      <c r="BD35" s="7">
        <f t="shared" si="132"/>
        <v>739827</v>
      </c>
      <c r="BE35" s="7">
        <f t="shared" si="133"/>
        <v>1855266</v>
      </c>
      <c r="BF35" s="7">
        <f t="shared" si="134"/>
        <v>0</v>
      </c>
      <c r="BG35" s="7">
        <f t="shared" si="135"/>
        <v>1855266</v>
      </c>
    </row>
    <row r="36" spans="1:59" s="2" customFormat="1" x14ac:dyDescent="0.2">
      <c r="A36" s="5" t="s">
        <v>4</v>
      </c>
      <c r="B36" s="88">
        <v>38832.959999999999</v>
      </c>
      <c r="C36" s="88">
        <v>0</v>
      </c>
      <c r="D36" s="88">
        <f t="shared" si="105"/>
        <v>38832.959999999999</v>
      </c>
      <c r="E36" s="88">
        <v>38832.959999999999</v>
      </c>
      <c r="F36" s="88">
        <v>0</v>
      </c>
      <c r="G36" s="88">
        <f t="shared" si="106"/>
        <v>38832.959999999999</v>
      </c>
      <c r="H36" s="88">
        <v>38832.959999999999</v>
      </c>
      <c r="I36" s="88">
        <v>0</v>
      </c>
      <c r="J36" s="88">
        <f t="shared" si="107"/>
        <v>38832.959999999999</v>
      </c>
      <c r="K36" s="7">
        <f t="shared" si="104"/>
        <v>116498.88</v>
      </c>
      <c r="L36" s="7">
        <f t="shared" si="104"/>
        <v>0</v>
      </c>
      <c r="M36" s="7">
        <f t="shared" si="104"/>
        <v>116498.88</v>
      </c>
      <c r="N36" s="88">
        <v>45123.1</v>
      </c>
      <c r="O36" s="88">
        <v>0</v>
      </c>
      <c r="P36" s="88">
        <f t="shared" si="108"/>
        <v>45123.1</v>
      </c>
      <c r="Q36" s="7">
        <v>45123.1</v>
      </c>
      <c r="R36" s="7">
        <v>0</v>
      </c>
      <c r="S36" s="7">
        <f t="shared" si="109"/>
        <v>45123.1</v>
      </c>
      <c r="T36" s="7">
        <v>45123.1</v>
      </c>
      <c r="U36" s="7">
        <v>0</v>
      </c>
      <c r="V36" s="7">
        <f t="shared" si="110"/>
        <v>45123.1</v>
      </c>
      <c r="W36" s="7">
        <f>N36+Q36+T36</f>
        <v>135369.29999999999</v>
      </c>
      <c r="X36" s="7">
        <f t="shared" si="111"/>
        <v>0</v>
      </c>
      <c r="Y36" s="7">
        <f t="shared" si="112"/>
        <v>135369.29999999999</v>
      </c>
      <c r="Z36" s="8">
        <f t="shared" si="113"/>
        <v>251868.18</v>
      </c>
      <c r="AA36" s="7">
        <f t="shared" si="114"/>
        <v>0</v>
      </c>
      <c r="AB36" s="7">
        <f t="shared" si="115"/>
        <v>251868.18</v>
      </c>
      <c r="AC36" s="7">
        <v>38832.959999999999</v>
      </c>
      <c r="AD36" s="7">
        <v>0</v>
      </c>
      <c r="AE36" s="7">
        <f t="shared" si="116"/>
        <v>38832.959999999999</v>
      </c>
      <c r="AF36" s="7">
        <f t="shared" si="117"/>
        <v>290701.14</v>
      </c>
      <c r="AG36" s="7">
        <f t="shared" si="118"/>
        <v>0</v>
      </c>
      <c r="AH36" s="7">
        <f t="shared" si="119"/>
        <v>290701.14</v>
      </c>
      <c r="AI36" s="7">
        <v>44091.66</v>
      </c>
      <c r="AJ36" s="7">
        <v>0</v>
      </c>
      <c r="AK36" s="7">
        <f t="shared" si="120"/>
        <v>44091.66</v>
      </c>
      <c r="AL36" s="7">
        <v>44091.66</v>
      </c>
      <c r="AM36" s="7">
        <v>0</v>
      </c>
      <c r="AN36" s="7">
        <f t="shared" si="121"/>
        <v>44091.66</v>
      </c>
      <c r="AO36" s="7">
        <f t="shared" si="122"/>
        <v>127016.28</v>
      </c>
      <c r="AP36" s="7">
        <f t="shared" si="123"/>
        <v>0</v>
      </c>
      <c r="AQ36" s="7">
        <f t="shared" si="124"/>
        <v>127016.28</v>
      </c>
      <c r="AR36" s="7">
        <v>51772.53</v>
      </c>
      <c r="AS36" s="7">
        <v>22045.83</v>
      </c>
      <c r="AT36" s="7">
        <v>0</v>
      </c>
      <c r="AU36" s="7">
        <f t="shared" si="125"/>
        <v>22045.83</v>
      </c>
      <c r="AV36" s="7">
        <v>22045.83</v>
      </c>
      <c r="AW36" s="7">
        <v>0</v>
      </c>
      <c r="AX36" s="7">
        <f t="shared" si="126"/>
        <v>22045.83</v>
      </c>
      <c r="AY36" s="7">
        <f t="shared" si="127"/>
        <v>95864.19</v>
      </c>
      <c r="AZ36" s="7">
        <f t="shared" si="128"/>
        <v>0</v>
      </c>
      <c r="BA36" s="7">
        <f t="shared" si="129"/>
        <v>95864.19</v>
      </c>
      <c r="BB36" s="7">
        <f t="shared" si="130"/>
        <v>184047.51</v>
      </c>
      <c r="BC36" s="7">
        <f t="shared" si="131"/>
        <v>0</v>
      </c>
      <c r="BD36" s="7">
        <f t="shared" si="132"/>
        <v>184047.51</v>
      </c>
      <c r="BE36" s="7">
        <f t="shared" si="133"/>
        <v>474748.65000000014</v>
      </c>
      <c r="BF36" s="7">
        <f t="shared" si="134"/>
        <v>0</v>
      </c>
      <c r="BG36" s="7">
        <f t="shared" si="135"/>
        <v>474748.65000000014</v>
      </c>
    </row>
    <row r="37" spans="1:59" s="2" customFormat="1" x14ac:dyDescent="0.2">
      <c r="A37" s="5" t="s">
        <v>106</v>
      </c>
      <c r="B37" s="88">
        <v>131039.5</v>
      </c>
      <c r="C37" s="88">
        <v>0</v>
      </c>
      <c r="D37" s="88">
        <f t="shared" si="105"/>
        <v>131039.5</v>
      </c>
      <c r="E37" s="88">
        <v>130029</v>
      </c>
      <c r="F37" s="88">
        <v>0</v>
      </c>
      <c r="G37" s="88">
        <f t="shared" si="106"/>
        <v>130029</v>
      </c>
      <c r="H37" s="88">
        <v>127666.5</v>
      </c>
      <c r="I37" s="88">
        <v>0</v>
      </c>
      <c r="J37" s="88">
        <f t="shared" si="107"/>
        <v>127666.5</v>
      </c>
      <c r="K37" s="7">
        <f t="shared" si="104"/>
        <v>388735</v>
      </c>
      <c r="L37" s="7">
        <f t="shared" si="104"/>
        <v>0</v>
      </c>
      <c r="M37" s="7">
        <f t="shared" si="104"/>
        <v>388735</v>
      </c>
      <c r="N37" s="88">
        <v>143525</v>
      </c>
      <c r="O37" s="88"/>
      <c r="P37" s="88">
        <f t="shared" si="108"/>
        <v>143525</v>
      </c>
      <c r="Q37" s="7">
        <v>143525</v>
      </c>
      <c r="R37" s="7">
        <v>0</v>
      </c>
      <c r="S37" s="7">
        <f t="shared" si="109"/>
        <v>143525</v>
      </c>
      <c r="T37" s="7">
        <v>143525</v>
      </c>
      <c r="U37" s="7">
        <v>0</v>
      </c>
      <c r="V37" s="7">
        <f t="shared" si="110"/>
        <v>143525</v>
      </c>
      <c r="W37" s="7">
        <f>N37+Q37+T37</f>
        <v>430575</v>
      </c>
      <c r="X37" s="7">
        <f t="shared" si="111"/>
        <v>0</v>
      </c>
      <c r="Y37" s="7">
        <f t="shared" si="112"/>
        <v>430575</v>
      </c>
      <c r="Z37" s="8">
        <f t="shared" si="113"/>
        <v>819310</v>
      </c>
      <c r="AA37" s="7">
        <f t="shared" si="114"/>
        <v>0</v>
      </c>
      <c r="AB37" s="7">
        <f t="shared" si="115"/>
        <v>819310</v>
      </c>
      <c r="AC37" s="7">
        <v>139083</v>
      </c>
      <c r="AD37" s="7">
        <v>0</v>
      </c>
      <c r="AE37" s="7">
        <f t="shared" si="116"/>
        <v>139083</v>
      </c>
      <c r="AF37" s="7">
        <f t="shared" si="117"/>
        <v>958393</v>
      </c>
      <c r="AG37" s="7">
        <f t="shared" si="118"/>
        <v>0</v>
      </c>
      <c r="AH37" s="7">
        <f t="shared" si="119"/>
        <v>958393</v>
      </c>
      <c r="AI37" s="7">
        <v>143525</v>
      </c>
      <c r="AJ37" s="7">
        <v>0</v>
      </c>
      <c r="AK37" s="7">
        <f t="shared" si="120"/>
        <v>143525</v>
      </c>
      <c r="AL37" s="7">
        <v>143525</v>
      </c>
      <c r="AM37" s="7">
        <v>0</v>
      </c>
      <c r="AN37" s="7">
        <f t="shared" si="121"/>
        <v>143525</v>
      </c>
      <c r="AO37" s="7">
        <f t="shared" si="122"/>
        <v>426133</v>
      </c>
      <c r="AP37" s="7">
        <f t="shared" si="123"/>
        <v>0</v>
      </c>
      <c r="AQ37" s="7">
        <f t="shared" si="124"/>
        <v>426133</v>
      </c>
      <c r="AR37" s="7">
        <v>150565.5</v>
      </c>
      <c r="AS37" s="7">
        <v>91798.5</v>
      </c>
      <c r="AT37" s="7">
        <v>0</v>
      </c>
      <c r="AU37" s="7">
        <f t="shared" si="125"/>
        <v>91798.5</v>
      </c>
      <c r="AV37" s="7">
        <v>19397.5</v>
      </c>
      <c r="AW37" s="7">
        <v>0</v>
      </c>
      <c r="AX37" s="7">
        <f t="shared" si="126"/>
        <v>19397.5</v>
      </c>
      <c r="AY37" s="7">
        <f t="shared" si="127"/>
        <v>261761.5</v>
      </c>
      <c r="AZ37" s="7">
        <f t="shared" si="128"/>
        <v>0</v>
      </c>
      <c r="BA37" s="7">
        <f t="shared" si="129"/>
        <v>261761.5</v>
      </c>
      <c r="BB37" s="7">
        <f t="shared" si="130"/>
        <v>548811.5</v>
      </c>
      <c r="BC37" s="7">
        <f t="shared" si="131"/>
        <v>0</v>
      </c>
      <c r="BD37" s="7">
        <f t="shared" si="132"/>
        <v>548811.5</v>
      </c>
      <c r="BE37" s="7">
        <f t="shared" si="133"/>
        <v>1507204.5</v>
      </c>
      <c r="BF37" s="7">
        <f t="shared" si="134"/>
        <v>0</v>
      </c>
      <c r="BG37" s="7">
        <f t="shared" si="135"/>
        <v>1507204.5</v>
      </c>
    </row>
    <row r="38" spans="1:59" s="3" customFormat="1" x14ac:dyDescent="0.2">
      <c r="A38" s="12" t="s">
        <v>5</v>
      </c>
      <c r="B38" s="87">
        <f>SUM(B33:B37)</f>
        <v>821353.96999999974</v>
      </c>
      <c r="C38" s="87">
        <f>SUM(C33:C37)</f>
        <v>0</v>
      </c>
      <c r="D38" s="88">
        <f t="shared" si="105"/>
        <v>821353.96999999974</v>
      </c>
      <c r="E38" s="87">
        <f>SUM(E33:E37)</f>
        <v>757251.44</v>
      </c>
      <c r="F38" s="87">
        <f>SUM(F33:F37)</f>
        <v>0</v>
      </c>
      <c r="G38" s="88">
        <f t="shared" si="106"/>
        <v>757251.44</v>
      </c>
      <c r="H38" s="87">
        <f>SUM(H33:H37)</f>
        <v>703894.22</v>
      </c>
      <c r="I38" s="87">
        <f>SUM(I33:I37)</f>
        <v>0</v>
      </c>
      <c r="J38" s="88">
        <f t="shared" si="107"/>
        <v>703894.22</v>
      </c>
      <c r="K38" s="7">
        <f t="shared" si="104"/>
        <v>2282499.63</v>
      </c>
      <c r="L38" s="7">
        <f t="shared" si="104"/>
        <v>0</v>
      </c>
      <c r="M38" s="7">
        <f t="shared" si="104"/>
        <v>2282499.63</v>
      </c>
      <c r="N38" s="87">
        <f t="shared" ref="N38:Z38" si="136">SUM(N33:N37)</f>
        <v>824910.61</v>
      </c>
      <c r="O38" s="87">
        <f t="shared" si="136"/>
        <v>0</v>
      </c>
      <c r="P38" s="87">
        <f t="shared" si="136"/>
        <v>824910.61</v>
      </c>
      <c r="Q38" s="87">
        <f>SUM(Q33:Q37)</f>
        <v>823648.08</v>
      </c>
      <c r="R38" s="87">
        <f t="shared" ref="R38:T38" si="137">SUM(R33:R37)</f>
        <v>0</v>
      </c>
      <c r="S38" s="87">
        <f t="shared" si="137"/>
        <v>823648.08</v>
      </c>
      <c r="T38" s="87">
        <f t="shared" si="137"/>
        <v>817874.42</v>
      </c>
      <c r="U38" s="87">
        <f>SUM(U33:U37)</f>
        <v>0</v>
      </c>
      <c r="V38" s="7">
        <f t="shared" si="110"/>
        <v>817874.42</v>
      </c>
      <c r="W38" s="87">
        <f t="shared" si="136"/>
        <v>2466433.1100000003</v>
      </c>
      <c r="X38" s="87">
        <f>SUM(X33:X37)</f>
        <v>0</v>
      </c>
      <c r="Y38" s="7">
        <f t="shared" si="112"/>
        <v>2466433.1100000003</v>
      </c>
      <c r="Z38" s="87">
        <f t="shared" si="136"/>
        <v>4748932.74</v>
      </c>
      <c r="AA38" s="87">
        <f>SUM(AA33:AA37)</f>
        <v>0</v>
      </c>
      <c r="AB38" s="7">
        <f t="shared" si="115"/>
        <v>4748932.74</v>
      </c>
      <c r="AC38" s="87">
        <f t="shared" ref="AC38" si="138">SUM(AC33:AC37)</f>
        <v>856148.51</v>
      </c>
      <c r="AD38" s="87">
        <f>SUM(AD33:AD37)</f>
        <v>0</v>
      </c>
      <c r="AE38" s="7">
        <f t="shared" si="116"/>
        <v>856148.51</v>
      </c>
      <c r="AF38" s="7">
        <f t="shared" si="117"/>
        <v>5605081.25</v>
      </c>
      <c r="AG38" s="87">
        <f>SUM(AG33:AG37)</f>
        <v>0</v>
      </c>
      <c r="AH38" s="7">
        <f t="shared" si="119"/>
        <v>5605081.25</v>
      </c>
      <c r="AI38" s="87">
        <f t="shared" ref="AI38:BG38" si="139">SUM(AI33:AI37)</f>
        <v>861469.07000000007</v>
      </c>
      <c r="AJ38" s="87">
        <f t="shared" si="139"/>
        <v>0</v>
      </c>
      <c r="AK38" s="87">
        <f t="shared" si="139"/>
        <v>861469.07000000007</v>
      </c>
      <c r="AL38" s="87">
        <f t="shared" si="139"/>
        <v>861469.07000000007</v>
      </c>
      <c r="AM38" s="87">
        <f t="shared" si="139"/>
        <v>0</v>
      </c>
      <c r="AN38" s="87">
        <f t="shared" si="139"/>
        <v>861469.07000000007</v>
      </c>
      <c r="AO38" s="87">
        <f t="shared" si="139"/>
        <v>2579086.65</v>
      </c>
      <c r="AP38" s="87">
        <f t="shared" si="139"/>
        <v>0</v>
      </c>
      <c r="AQ38" s="87">
        <f t="shared" si="139"/>
        <v>2579086.65</v>
      </c>
      <c r="AR38" s="87">
        <f t="shared" si="139"/>
        <v>864798.07000000007</v>
      </c>
      <c r="AS38" s="87">
        <f t="shared" si="139"/>
        <v>553253.25</v>
      </c>
      <c r="AT38" s="87">
        <f t="shared" si="139"/>
        <v>0</v>
      </c>
      <c r="AU38" s="87">
        <f t="shared" si="139"/>
        <v>553253.25</v>
      </c>
      <c r="AV38" s="87">
        <f t="shared" si="139"/>
        <v>294270.28000000003</v>
      </c>
      <c r="AW38" s="87">
        <f t="shared" si="139"/>
        <v>0</v>
      </c>
      <c r="AX38" s="87">
        <f t="shared" si="139"/>
        <v>294270.28000000003</v>
      </c>
      <c r="AY38" s="87">
        <f>SUM(AY33:AY37)</f>
        <v>1712321.5999999999</v>
      </c>
      <c r="AZ38" s="87">
        <f>SUM(AZ33:AZ37)</f>
        <v>0</v>
      </c>
      <c r="BA38" s="87">
        <f t="shared" si="139"/>
        <v>1712321.5999999999</v>
      </c>
      <c r="BB38" s="87">
        <f>SUM(BB33:BB37)</f>
        <v>3435259.74</v>
      </c>
      <c r="BC38" s="87">
        <f>SUM(BC33:BC37)</f>
        <v>0</v>
      </c>
      <c r="BD38" s="87">
        <f t="shared" si="139"/>
        <v>3435259.74</v>
      </c>
      <c r="BE38" s="87">
        <f>SUM(BE33:BE37)</f>
        <v>9040340.9900000002</v>
      </c>
      <c r="BF38" s="87">
        <f>SUM(BF33:BF37)</f>
        <v>0</v>
      </c>
      <c r="BG38" s="87">
        <f t="shared" si="139"/>
        <v>9040340.9900000002</v>
      </c>
    </row>
    <row r="39" spans="1:59" s="2" customFormat="1" x14ac:dyDescent="0.2">
      <c r="A39" s="12"/>
      <c r="B39" s="17"/>
      <c r="C39" s="17"/>
      <c r="D39" s="17"/>
      <c r="E39" s="71"/>
      <c r="F39" s="71"/>
      <c r="G39" s="71"/>
      <c r="H39" s="21"/>
      <c r="I39" s="21"/>
      <c r="J39" s="21"/>
      <c r="K39" s="7"/>
      <c r="L39" s="7"/>
      <c r="M39" s="7"/>
      <c r="N39" s="18"/>
      <c r="O39" s="18"/>
      <c r="P39" s="18"/>
      <c r="Q39" s="7"/>
      <c r="R39" s="7"/>
      <c r="S39" s="7"/>
      <c r="T39" s="7"/>
      <c r="U39" s="7"/>
      <c r="V39" s="7"/>
      <c r="W39" s="7"/>
      <c r="X39" s="7"/>
      <c r="Y39" s="7"/>
      <c r="Z39" s="8"/>
      <c r="AA39" s="8"/>
      <c r="AB39" s="8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2" customFormat="1" ht="57" customHeight="1" x14ac:dyDescent="0.2">
      <c r="A40" s="14" t="s">
        <v>10</v>
      </c>
      <c r="B40" s="11" t="s">
        <v>76</v>
      </c>
      <c r="C40" s="70" t="s">
        <v>77</v>
      </c>
      <c r="D40" s="11" t="s">
        <v>78</v>
      </c>
      <c r="E40" s="70" t="s">
        <v>79</v>
      </c>
      <c r="F40" s="70" t="s">
        <v>77</v>
      </c>
      <c r="G40" s="70" t="s">
        <v>80</v>
      </c>
      <c r="H40" s="70" t="s">
        <v>81</v>
      </c>
      <c r="I40" s="70" t="s">
        <v>77</v>
      </c>
      <c r="J40" s="70" t="s">
        <v>82</v>
      </c>
      <c r="K40" s="11" t="s">
        <v>83</v>
      </c>
      <c r="L40" s="70" t="s">
        <v>77</v>
      </c>
      <c r="M40" s="11" t="s">
        <v>84</v>
      </c>
      <c r="N40" s="11" t="s">
        <v>85</v>
      </c>
      <c r="O40" s="70" t="s">
        <v>77</v>
      </c>
      <c r="P40" s="11" t="s">
        <v>86</v>
      </c>
      <c r="Q40" s="70" t="s">
        <v>87</v>
      </c>
      <c r="R40" s="70" t="s">
        <v>77</v>
      </c>
      <c r="S40" s="70" t="s">
        <v>88</v>
      </c>
      <c r="T40" s="70" t="s">
        <v>89</v>
      </c>
      <c r="U40" s="70" t="s">
        <v>77</v>
      </c>
      <c r="V40" s="70" t="s">
        <v>90</v>
      </c>
      <c r="W40" s="70" t="s">
        <v>91</v>
      </c>
      <c r="X40" s="70" t="s">
        <v>77</v>
      </c>
      <c r="Y40" s="70" t="s">
        <v>92</v>
      </c>
      <c r="Z40" s="70" t="s">
        <v>93</v>
      </c>
      <c r="AA40" s="70" t="s">
        <v>77</v>
      </c>
      <c r="AB40" s="70" t="s">
        <v>94</v>
      </c>
      <c r="AC40" s="70" t="s">
        <v>53</v>
      </c>
      <c r="AD40" s="70" t="s">
        <v>77</v>
      </c>
      <c r="AE40" s="70" t="s">
        <v>95</v>
      </c>
      <c r="AF40" s="70" t="s">
        <v>96</v>
      </c>
      <c r="AG40" s="70" t="s">
        <v>77</v>
      </c>
      <c r="AH40" s="70" t="s">
        <v>97</v>
      </c>
      <c r="AI40" s="70" t="s">
        <v>98</v>
      </c>
      <c r="AJ40" s="70" t="s">
        <v>77</v>
      </c>
      <c r="AK40" s="70" t="s">
        <v>112</v>
      </c>
      <c r="AL40" s="70" t="s">
        <v>99</v>
      </c>
      <c r="AM40" s="70" t="s">
        <v>77</v>
      </c>
      <c r="AN40" s="70" t="s">
        <v>113</v>
      </c>
      <c r="AO40" s="70" t="s">
        <v>100</v>
      </c>
      <c r="AP40" s="70" t="s">
        <v>77</v>
      </c>
      <c r="AQ40" s="70" t="s">
        <v>114</v>
      </c>
      <c r="AR40" s="70" t="s">
        <v>101</v>
      </c>
      <c r="AS40" s="49" t="s">
        <v>60</v>
      </c>
      <c r="AT40" s="49" t="s">
        <v>77</v>
      </c>
      <c r="AU40" s="49" t="s">
        <v>61</v>
      </c>
      <c r="AV40" s="70" t="s">
        <v>102</v>
      </c>
      <c r="AW40" s="70" t="s">
        <v>77</v>
      </c>
      <c r="AX40" s="70" t="s">
        <v>115</v>
      </c>
      <c r="AY40" s="70" t="s">
        <v>103</v>
      </c>
      <c r="AZ40" s="70" t="s">
        <v>77</v>
      </c>
      <c r="BA40" s="70" t="s">
        <v>107</v>
      </c>
      <c r="BB40" s="70" t="s">
        <v>104</v>
      </c>
      <c r="BC40" s="70" t="s">
        <v>77</v>
      </c>
      <c r="BD40" s="70" t="s">
        <v>108</v>
      </c>
      <c r="BE40" s="70" t="s">
        <v>105</v>
      </c>
      <c r="BF40" s="70" t="s">
        <v>77</v>
      </c>
      <c r="BG40" s="70" t="s">
        <v>109</v>
      </c>
    </row>
    <row r="41" spans="1:59" s="2" customFormat="1" x14ac:dyDescent="0.2">
      <c r="A41" s="5" t="s">
        <v>1</v>
      </c>
      <c r="B41" s="88">
        <f t="shared" ref="B41:J44" si="140">B26+B33</f>
        <v>614520.81000000006</v>
      </c>
      <c r="C41" s="88">
        <f t="shared" si="140"/>
        <v>0</v>
      </c>
      <c r="D41" s="88">
        <f>SUM(B41:C41)</f>
        <v>614520.81000000006</v>
      </c>
      <c r="E41" s="88">
        <f t="shared" si="140"/>
        <v>601277.66</v>
      </c>
      <c r="F41" s="88">
        <f t="shared" si="140"/>
        <v>0</v>
      </c>
      <c r="G41" s="88">
        <f>SUM(E41:F41)</f>
        <v>601277.66</v>
      </c>
      <c r="H41" s="88">
        <f t="shared" si="140"/>
        <v>531023.25</v>
      </c>
      <c r="I41" s="88">
        <f t="shared" si="140"/>
        <v>0</v>
      </c>
      <c r="J41" s="88">
        <f t="shared" si="140"/>
        <v>531023.25</v>
      </c>
      <c r="K41" s="7">
        <f t="shared" ref="K41:M46" si="141">B41+E41+H41</f>
        <v>1746821.7200000002</v>
      </c>
      <c r="L41" s="7">
        <f t="shared" si="141"/>
        <v>0</v>
      </c>
      <c r="M41" s="7">
        <f t="shared" si="141"/>
        <v>1746821.7200000002</v>
      </c>
      <c r="N41" s="88">
        <f>N33+N26</f>
        <v>613532.6100000001</v>
      </c>
      <c r="O41" s="88">
        <f t="shared" ref="N41:O44" si="142">O33+O26</f>
        <v>0</v>
      </c>
      <c r="P41" s="88">
        <f>SUM(N41:O41)</f>
        <v>613532.6100000001</v>
      </c>
      <c r="Q41" s="88">
        <f t="shared" ref="Q41:S44" si="143">Q33+Q26</f>
        <v>613532.6100000001</v>
      </c>
      <c r="R41" s="88">
        <f t="shared" si="143"/>
        <v>0</v>
      </c>
      <c r="S41" s="88">
        <f t="shared" si="143"/>
        <v>613532.6100000001</v>
      </c>
      <c r="T41" s="88">
        <f>T26+T33</f>
        <v>613532.6100000001</v>
      </c>
      <c r="U41" s="88">
        <f>U26+U33</f>
        <v>0</v>
      </c>
      <c r="V41" s="88">
        <f>SUM(T41:U41)</f>
        <v>613532.6100000001</v>
      </c>
      <c r="W41" s="88">
        <f>W33+W26</f>
        <v>1840597.83</v>
      </c>
      <c r="X41" s="88">
        <f>X26+X33</f>
        <v>0</v>
      </c>
      <c r="Y41" s="88">
        <f>SUM(W41:X41)</f>
        <v>1840597.83</v>
      </c>
      <c r="Z41" s="8">
        <f>K41+W41</f>
        <v>3587419.5500000003</v>
      </c>
      <c r="AA41" s="88">
        <f>AA26+AA33</f>
        <v>0</v>
      </c>
      <c r="AB41" s="88">
        <f>SUM(Z41:AA41)</f>
        <v>3587419.5500000003</v>
      </c>
      <c r="AC41" s="88">
        <f>AC33+AC26</f>
        <v>612096.54</v>
      </c>
      <c r="AD41" s="88">
        <f>AD26+AD33</f>
        <v>0</v>
      </c>
      <c r="AE41" s="88">
        <f>SUM(AC41:AD41)</f>
        <v>612096.54</v>
      </c>
      <c r="AF41" s="7">
        <f>K41+W41+AC41</f>
        <v>4199516.09</v>
      </c>
      <c r="AG41" s="88">
        <f>AG26+AG33</f>
        <v>0</v>
      </c>
      <c r="AH41" s="88">
        <f>SUM(AF41:AG41)</f>
        <v>4199516.09</v>
      </c>
      <c r="AI41" s="88">
        <f t="shared" ref="AI41:BG44" si="144">AI33+AI26</f>
        <v>612126.66</v>
      </c>
      <c r="AJ41" s="88">
        <f t="shared" si="144"/>
        <v>0</v>
      </c>
      <c r="AK41" s="88">
        <f>SUM(AI41:AJ41)</f>
        <v>612126.66</v>
      </c>
      <c r="AL41" s="88">
        <f t="shared" si="144"/>
        <v>612126.66</v>
      </c>
      <c r="AM41" s="88">
        <f t="shared" si="144"/>
        <v>0</v>
      </c>
      <c r="AN41" s="88">
        <f t="shared" si="144"/>
        <v>612126.66</v>
      </c>
      <c r="AO41" s="88">
        <f t="shared" si="144"/>
        <v>1836349.86</v>
      </c>
      <c r="AP41" s="7">
        <f>AD41+AJ41+AM41</f>
        <v>0</v>
      </c>
      <c r="AQ41" s="88">
        <f>SUM(AO41:AP41)</f>
        <v>1836349.86</v>
      </c>
      <c r="AR41" s="88">
        <f t="shared" si="144"/>
        <v>599936.29</v>
      </c>
      <c r="AS41" s="88">
        <f t="shared" si="144"/>
        <v>342268.17</v>
      </c>
      <c r="AT41" s="88">
        <f t="shared" si="144"/>
        <v>0</v>
      </c>
      <c r="AU41" s="88">
        <f t="shared" si="144"/>
        <v>342268.17</v>
      </c>
      <c r="AV41" s="88">
        <f t="shared" si="144"/>
        <v>135519.4</v>
      </c>
      <c r="AW41" s="88">
        <f t="shared" si="144"/>
        <v>0</v>
      </c>
      <c r="AX41" s="88">
        <f>AX33+AX26</f>
        <v>135519.4</v>
      </c>
      <c r="AY41" s="7">
        <f>AR41+AS41+AV41</f>
        <v>1077723.8599999999</v>
      </c>
      <c r="AZ41" s="7">
        <f>BA41-AY41</f>
        <v>0</v>
      </c>
      <c r="BA41" s="7">
        <f>AR41+AU41+AX41</f>
        <v>1077723.8599999999</v>
      </c>
      <c r="BB41" s="7">
        <f>AI41+AL41+AR41+AS41+AV41</f>
        <v>2301977.1800000002</v>
      </c>
      <c r="BC41" s="7">
        <f>BD41-BB41</f>
        <v>0</v>
      </c>
      <c r="BD41" s="88">
        <f>BD33+BD26</f>
        <v>2301977.1800000002</v>
      </c>
      <c r="BE41" s="7">
        <f>Z41+AC41+AI41+AL41+AR41+AS41+AV41</f>
        <v>6501493.2700000005</v>
      </c>
      <c r="BF41" s="7">
        <f>BG41-BE41</f>
        <v>0</v>
      </c>
      <c r="BG41" s="88">
        <f t="shared" si="144"/>
        <v>6501493.2699999996</v>
      </c>
    </row>
    <row r="42" spans="1:59" s="2" customFormat="1" x14ac:dyDescent="0.2">
      <c r="A42" s="5" t="s">
        <v>2</v>
      </c>
      <c r="B42" s="88">
        <f t="shared" si="140"/>
        <v>64849.049999999996</v>
      </c>
      <c r="C42" s="88">
        <f t="shared" si="140"/>
        <v>0</v>
      </c>
      <c r="D42" s="88">
        <f t="shared" ref="D42:D46" si="145">SUM(B42:C42)</f>
        <v>64849.049999999996</v>
      </c>
      <c r="E42" s="88">
        <f t="shared" si="140"/>
        <v>76509</v>
      </c>
      <c r="F42" s="88">
        <f t="shared" si="140"/>
        <v>0</v>
      </c>
      <c r="G42" s="88">
        <f t="shared" ref="G42:G46" si="146">SUM(E42:F42)</f>
        <v>76509</v>
      </c>
      <c r="H42" s="88">
        <f t="shared" si="140"/>
        <v>67177.05</v>
      </c>
      <c r="I42" s="88">
        <f t="shared" si="140"/>
        <v>0</v>
      </c>
      <c r="J42" s="88">
        <f t="shared" si="140"/>
        <v>67177.05</v>
      </c>
      <c r="K42" s="7">
        <f t="shared" si="141"/>
        <v>208535.09999999998</v>
      </c>
      <c r="L42" s="7">
        <f t="shared" si="141"/>
        <v>0</v>
      </c>
      <c r="M42" s="7">
        <f t="shared" si="141"/>
        <v>208535.09999999998</v>
      </c>
      <c r="N42" s="88">
        <f t="shared" si="142"/>
        <v>60563.25</v>
      </c>
      <c r="O42" s="88">
        <f t="shared" si="142"/>
        <v>0</v>
      </c>
      <c r="P42" s="88">
        <f t="shared" ref="P42:P45" si="147">SUM(N42:O42)</f>
        <v>60563.25</v>
      </c>
      <c r="Q42" s="88">
        <f t="shared" si="143"/>
        <v>57701.72</v>
      </c>
      <c r="R42" s="88">
        <f t="shared" si="143"/>
        <v>0</v>
      </c>
      <c r="S42" s="88">
        <f t="shared" si="143"/>
        <v>57701.72</v>
      </c>
      <c r="T42" s="88">
        <f t="shared" ref="T42:U44" si="148">T27+T34</f>
        <v>49516.06</v>
      </c>
      <c r="U42" s="88">
        <f t="shared" si="148"/>
        <v>0</v>
      </c>
      <c r="V42" s="88">
        <f t="shared" ref="V42:V46" si="149">SUM(T42:U42)</f>
        <v>49516.06</v>
      </c>
      <c r="W42" s="88">
        <f>W34+W27</f>
        <v>167781.03</v>
      </c>
      <c r="X42" s="88">
        <f t="shared" ref="X42:X44" si="150">X27+X34</f>
        <v>0</v>
      </c>
      <c r="Y42" s="88">
        <f t="shared" ref="Y42:Y46" si="151">SUM(W42:X42)</f>
        <v>167781.03</v>
      </c>
      <c r="Z42" s="8">
        <f t="shared" ref="Z42:Z45" si="152">K42+W42</f>
        <v>376316.13</v>
      </c>
      <c r="AA42" s="88">
        <f t="shared" ref="AA42:AA44" si="153">AA27+AA34</f>
        <v>0</v>
      </c>
      <c r="AB42" s="88">
        <f t="shared" ref="AB42:AB46" si="154">SUM(Z42:AA42)</f>
        <v>376316.13</v>
      </c>
      <c r="AC42" s="88">
        <f t="shared" ref="AC42:AC44" si="155">AC34+AC27</f>
        <v>53198.58</v>
      </c>
      <c r="AD42" s="88">
        <f t="shared" ref="AD42:AD44" si="156">AD27+AD34</f>
        <v>0</v>
      </c>
      <c r="AE42" s="88">
        <f t="shared" ref="AE42:AE46" si="157">SUM(AC42:AD42)</f>
        <v>53198.58</v>
      </c>
      <c r="AF42" s="7">
        <f t="shared" ref="AF42:AF46" si="158">K42+W42+AC42</f>
        <v>429514.71</v>
      </c>
      <c r="AG42" s="88">
        <f t="shared" ref="AG42:AG44" si="159">AG27+AG34</f>
        <v>0</v>
      </c>
      <c r="AH42" s="88">
        <f t="shared" ref="AH42:AH46" si="160">SUM(AF42:AG42)</f>
        <v>429514.71</v>
      </c>
      <c r="AI42" s="88">
        <f t="shared" si="144"/>
        <v>50584.44</v>
      </c>
      <c r="AJ42" s="88">
        <f t="shared" si="144"/>
        <v>0</v>
      </c>
      <c r="AK42" s="88">
        <f t="shared" ref="AK42:AK45" si="161">SUM(AI42:AJ42)</f>
        <v>50584.44</v>
      </c>
      <c r="AL42" s="88">
        <f t="shared" si="144"/>
        <v>50584.44</v>
      </c>
      <c r="AM42" s="88">
        <f t="shared" si="144"/>
        <v>0</v>
      </c>
      <c r="AN42" s="88">
        <f t="shared" si="144"/>
        <v>50584.44</v>
      </c>
      <c r="AO42" s="88">
        <f t="shared" si="144"/>
        <v>154367.46</v>
      </c>
      <c r="AP42" s="7">
        <f t="shared" ref="AP42:AP45" si="162">AD42+AJ42+AM42</f>
        <v>0</v>
      </c>
      <c r="AQ42" s="88">
        <f t="shared" ref="AQ42:AQ45" si="163">SUM(AO42:AP42)</f>
        <v>154367.46</v>
      </c>
      <c r="AR42" s="88">
        <f t="shared" si="144"/>
        <v>50584.44</v>
      </c>
      <c r="AS42" s="88">
        <f t="shared" si="144"/>
        <v>52262.19</v>
      </c>
      <c r="AT42" s="88">
        <f t="shared" si="144"/>
        <v>0</v>
      </c>
      <c r="AU42" s="88">
        <f t="shared" si="144"/>
        <v>52262.19</v>
      </c>
      <c r="AV42" s="88">
        <f t="shared" si="144"/>
        <v>50584.44</v>
      </c>
      <c r="AW42" s="88">
        <f t="shared" si="144"/>
        <v>0</v>
      </c>
      <c r="AX42" s="88">
        <f t="shared" si="144"/>
        <v>50584.44</v>
      </c>
      <c r="AY42" s="7">
        <f t="shared" ref="AY42:AY45" si="164">AR42+AS42+AV42</f>
        <v>153431.07</v>
      </c>
      <c r="AZ42" s="7">
        <f t="shared" ref="AZ42:AZ45" si="165">BA42-AY42</f>
        <v>0</v>
      </c>
      <c r="BA42" s="7">
        <f t="shared" ref="BA42:BA45" si="166">AR42+AU42+AX42</f>
        <v>153431.07</v>
      </c>
      <c r="BB42" s="7">
        <f t="shared" ref="BB42:BB45" si="167">AI42+AL42+AR42+AS42+AV42</f>
        <v>254599.95</v>
      </c>
      <c r="BC42" s="7">
        <f t="shared" ref="BC42:BC45" si="168">BD42-BB42</f>
        <v>0</v>
      </c>
      <c r="BD42" s="88">
        <f t="shared" si="144"/>
        <v>254599.95</v>
      </c>
      <c r="BE42" s="7">
        <f t="shared" ref="BE42:BE45" si="169">Z42+AC42+AI42+AL42+AR42+AS42+AV42</f>
        <v>684114.65999999992</v>
      </c>
      <c r="BF42" s="7">
        <f t="shared" ref="BF42:BF45" si="170">BG42-BE42</f>
        <v>0</v>
      </c>
      <c r="BG42" s="88">
        <f t="shared" si="144"/>
        <v>684114.66</v>
      </c>
    </row>
    <row r="43" spans="1:59" s="2" customFormat="1" x14ac:dyDescent="0.2">
      <c r="A43" s="5" t="s">
        <v>3</v>
      </c>
      <c r="B43" s="88">
        <f t="shared" si="140"/>
        <v>192732.32</v>
      </c>
      <c r="C43" s="88">
        <f t="shared" si="140"/>
        <v>0</v>
      </c>
      <c r="D43" s="88">
        <f t="shared" si="145"/>
        <v>192732.32</v>
      </c>
      <c r="E43" s="88">
        <f t="shared" si="140"/>
        <v>194117.62</v>
      </c>
      <c r="F43" s="88">
        <f t="shared" si="140"/>
        <v>0</v>
      </c>
      <c r="G43" s="88">
        <f t="shared" si="146"/>
        <v>194117.62</v>
      </c>
      <c r="H43" s="88">
        <f t="shared" si="140"/>
        <v>213969.62</v>
      </c>
      <c r="I43" s="88">
        <f t="shared" si="140"/>
        <v>0</v>
      </c>
      <c r="J43" s="88">
        <f t="shared" si="140"/>
        <v>213969.62</v>
      </c>
      <c r="K43" s="7">
        <f t="shared" si="141"/>
        <v>600819.56000000006</v>
      </c>
      <c r="L43" s="7">
        <f t="shared" si="141"/>
        <v>0</v>
      </c>
      <c r="M43" s="7">
        <f t="shared" si="141"/>
        <v>600819.56000000006</v>
      </c>
      <c r="N43" s="88">
        <f t="shared" si="142"/>
        <v>183784.62</v>
      </c>
      <c r="O43" s="88">
        <f t="shared" si="142"/>
        <v>0</v>
      </c>
      <c r="P43" s="88">
        <f t="shared" si="147"/>
        <v>183784.62</v>
      </c>
      <c r="Q43" s="88">
        <f t="shared" si="143"/>
        <v>185383.62</v>
      </c>
      <c r="R43" s="88">
        <f t="shared" si="143"/>
        <v>0</v>
      </c>
      <c r="S43" s="88">
        <f t="shared" si="143"/>
        <v>185383.62</v>
      </c>
      <c r="T43" s="88">
        <f t="shared" si="148"/>
        <v>187795.62</v>
      </c>
      <c r="U43" s="88">
        <f t="shared" si="148"/>
        <v>0</v>
      </c>
      <c r="V43" s="88">
        <f t="shared" si="149"/>
        <v>187795.62</v>
      </c>
      <c r="W43" s="88">
        <f>W35+W28</f>
        <v>556963.86</v>
      </c>
      <c r="X43" s="88">
        <f t="shared" si="150"/>
        <v>0</v>
      </c>
      <c r="Y43" s="88">
        <f t="shared" si="151"/>
        <v>556963.86</v>
      </c>
      <c r="Z43" s="8">
        <f t="shared" si="152"/>
        <v>1157783.42</v>
      </c>
      <c r="AA43" s="88">
        <f t="shared" si="153"/>
        <v>0</v>
      </c>
      <c r="AB43" s="88">
        <f t="shared" si="154"/>
        <v>1157783.42</v>
      </c>
      <c r="AC43" s="88">
        <f t="shared" si="155"/>
        <v>193672.66999999998</v>
      </c>
      <c r="AD43" s="88">
        <f t="shared" si="156"/>
        <v>0</v>
      </c>
      <c r="AE43" s="88">
        <f t="shared" si="157"/>
        <v>193672.66999999998</v>
      </c>
      <c r="AF43" s="7">
        <f t="shared" si="158"/>
        <v>1351456.0899999999</v>
      </c>
      <c r="AG43" s="88">
        <f t="shared" si="159"/>
        <v>0</v>
      </c>
      <c r="AH43" s="88">
        <f t="shared" si="160"/>
        <v>1351456.0899999999</v>
      </c>
      <c r="AI43" s="88">
        <f t="shared" si="144"/>
        <v>188343.66999999998</v>
      </c>
      <c r="AJ43" s="88">
        <f t="shared" si="144"/>
        <v>0</v>
      </c>
      <c r="AK43" s="88">
        <f t="shared" si="161"/>
        <v>188343.66999999998</v>
      </c>
      <c r="AL43" s="88">
        <f t="shared" si="144"/>
        <v>233995.66999999998</v>
      </c>
      <c r="AM43" s="88">
        <f t="shared" si="144"/>
        <v>0</v>
      </c>
      <c r="AN43" s="88">
        <f t="shared" si="144"/>
        <v>233995.66999999998</v>
      </c>
      <c r="AO43" s="88">
        <f t="shared" si="144"/>
        <v>616012.01</v>
      </c>
      <c r="AP43" s="7">
        <f t="shared" si="162"/>
        <v>0</v>
      </c>
      <c r="AQ43" s="88">
        <f t="shared" si="163"/>
        <v>616012.01</v>
      </c>
      <c r="AR43" s="88">
        <f t="shared" si="144"/>
        <v>188343.66999999998</v>
      </c>
      <c r="AS43" s="88">
        <f t="shared" si="144"/>
        <v>191268.66999999998</v>
      </c>
      <c r="AT43" s="88">
        <f t="shared" si="144"/>
        <v>0</v>
      </c>
      <c r="AU43" s="88">
        <f t="shared" si="144"/>
        <v>191268.66999999998</v>
      </c>
      <c r="AV43" s="88">
        <f t="shared" si="144"/>
        <v>135670.66999999998</v>
      </c>
      <c r="AW43" s="88">
        <f t="shared" si="144"/>
        <v>0</v>
      </c>
      <c r="AX43" s="88">
        <f t="shared" si="144"/>
        <v>135670.66999999998</v>
      </c>
      <c r="AY43" s="7">
        <f t="shared" si="164"/>
        <v>515283.00999999995</v>
      </c>
      <c r="AZ43" s="7">
        <f t="shared" si="165"/>
        <v>0</v>
      </c>
      <c r="BA43" s="7">
        <f t="shared" si="166"/>
        <v>515283.00999999995</v>
      </c>
      <c r="BB43" s="7">
        <f t="shared" si="167"/>
        <v>937622.34999999986</v>
      </c>
      <c r="BC43" s="7">
        <f t="shared" si="168"/>
        <v>0</v>
      </c>
      <c r="BD43" s="88">
        <f t="shared" si="144"/>
        <v>937622.35</v>
      </c>
      <c r="BE43" s="7">
        <f t="shared" si="169"/>
        <v>2289078.4399999995</v>
      </c>
      <c r="BF43" s="7">
        <f t="shared" si="170"/>
        <v>0</v>
      </c>
      <c r="BG43" s="88">
        <f t="shared" si="144"/>
        <v>2289078.44</v>
      </c>
    </row>
    <row r="44" spans="1:59" s="2" customFormat="1" x14ac:dyDescent="0.2">
      <c r="A44" s="5" t="s">
        <v>4</v>
      </c>
      <c r="B44" s="88">
        <f t="shared" si="140"/>
        <v>44384.959999999999</v>
      </c>
      <c r="C44" s="88">
        <f t="shared" si="140"/>
        <v>0</v>
      </c>
      <c r="D44" s="88">
        <f t="shared" si="145"/>
        <v>44384.959999999999</v>
      </c>
      <c r="E44" s="88">
        <f t="shared" si="140"/>
        <v>40382.959999999999</v>
      </c>
      <c r="F44" s="88">
        <f t="shared" si="140"/>
        <v>0</v>
      </c>
      <c r="G44" s="88">
        <f t="shared" si="146"/>
        <v>40382.959999999999</v>
      </c>
      <c r="H44" s="88">
        <f t="shared" si="140"/>
        <v>39480.959999999999</v>
      </c>
      <c r="I44" s="88">
        <f t="shared" si="140"/>
        <v>0</v>
      </c>
      <c r="J44" s="88">
        <f t="shared" si="140"/>
        <v>39480.959999999999</v>
      </c>
      <c r="K44" s="7">
        <f t="shared" si="141"/>
        <v>124248.88</v>
      </c>
      <c r="L44" s="7">
        <f t="shared" si="141"/>
        <v>0</v>
      </c>
      <c r="M44" s="7">
        <f t="shared" si="141"/>
        <v>124248.88</v>
      </c>
      <c r="N44" s="88">
        <f t="shared" si="142"/>
        <v>47715.1</v>
      </c>
      <c r="O44" s="88">
        <f t="shared" si="142"/>
        <v>0</v>
      </c>
      <c r="P44" s="88">
        <f t="shared" si="147"/>
        <v>47715.1</v>
      </c>
      <c r="Q44" s="88">
        <f t="shared" si="143"/>
        <v>47715.1</v>
      </c>
      <c r="R44" s="88">
        <f t="shared" si="143"/>
        <v>0</v>
      </c>
      <c r="S44" s="88">
        <f t="shared" si="143"/>
        <v>47715.1</v>
      </c>
      <c r="T44" s="88">
        <f t="shared" si="148"/>
        <v>47715.1</v>
      </c>
      <c r="U44" s="88">
        <f t="shared" si="148"/>
        <v>0</v>
      </c>
      <c r="V44" s="88">
        <f t="shared" si="149"/>
        <v>47715.1</v>
      </c>
      <c r="W44" s="88">
        <f>W36+W29</f>
        <v>143145.29999999999</v>
      </c>
      <c r="X44" s="88">
        <f t="shared" si="150"/>
        <v>0</v>
      </c>
      <c r="Y44" s="88">
        <f t="shared" si="151"/>
        <v>143145.29999999999</v>
      </c>
      <c r="Z44" s="8">
        <f t="shared" si="152"/>
        <v>267394.18</v>
      </c>
      <c r="AA44" s="88">
        <f t="shared" si="153"/>
        <v>0</v>
      </c>
      <c r="AB44" s="88">
        <f t="shared" si="154"/>
        <v>267394.18</v>
      </c>
      <c r="AC44" s="88">
        <f t="shared" si="155"/>
        <v>41144.959999999999</v>
      </c>
      <c r="AD44" s="88">
        <f t="shared" si="156"/>
        <v>0</v>
      </c>
      <c r="AE44" s="88">
        <f t="shared" si="157"/>
        <v>41144.959999999999</v>
      </c>
      <c r="AF44" s="7">
        <f t="shared" si="158"/>
        <v>308539.14</v>
      </c>
      <c r="AG44" s="88">
        <f t="shared" si="159"/>
        <v>0</v>
      </c>
      <c r="AH44" s="88">
        <f t="shared" si="160"/>
        <v>308539.14</v>
      </c>
      <c r="AI44" s="88">
        <f t="shared" si="144"/>
        <v>45387.66</v>
      </c>
      <c r="AJ44" s="88">
        <f t="shared" si="144"/>
        <v>0</v>
      </c>
      <c r="AK44" s="88">
        <f t="shared" si="161"/>
        <v>45387.66</v>
      </c>
      <c r="AL44" s="88">
        <f t="shared" si="144"/>
        <v>45387.66</v>
      </c>
      <c r="AM44" s="88">
        <f t="shared" si="144"/>
        <v>0</v>
      </c>
      <c r="AN44" s="88">
        <f t="shared" si="144"/>
        <v>45387.66</v>
      </c>
      <c r="AO44" s="88">
        <f t="shared" si="144"/>
        <v>131920.28</v>
      </c>
      <c r="AP44" s="7">
        <f t="shared" si="162"/>
        <v>0</v>
      </c>
      <c r="AQ44" s="88">
        <f t="shared" si="163"/>
        <v>131920.28</v>
      </c>
      <c r="AR44" s="88">
        <f t="shared" si="144"/>
        <v>55012.53</v>
      </c>
      <c r="AS44" s="88">
        <f t="shared" si="144"/>
        <v>23398.83</v>
      </c>
      <c r="AT44" s="88">
        <f t="shared" si="144"/>
        <v>0</v>
      </c>
      <c r="AU44" s="88">
        <f t="shared" si="144"/>
        <v>23398.83</v>
      </c>
      <c r="AV44" s="88">
        <f t="shared" si="144"/>
        <v>22693.83</v>
      </c>
      <c r="AW44" s="88">
        <f t="shared" si="144"/>
        <v>0</v>
      </c>
      <c r="AX44" s="88">
        <f t="shared" si="144"/>
        <v>22693.83</v>
      </c>
      <c r="AY44" s="7">
        <f t="shared" si="164"/>
        <v>101105.19</v>
      </c>
      <c r="AZ44" s="7">
        <f t="shared" si="165"/>
        <v>0</v>
      </c>
      <c r="BA44" s="7">
        <f t="shared" si="166"/>
        <v>101105.19</v>
      </c>
      <c r="BB44" s="7">
        <f t="shared" si="167"/>
        <v>191880.51</v>
      </c>
      <c r="BC44" s="7">
        <f t="shared" si="168"/>
        <v>0</v>
      </c>
      <c r="BD44" s="88">
        <f t="shared" si="144"/>
        <v>191880.51</v>
      </c>
      <c r="BE44" s="7">
        <f t="shared" si="169"/>
        <v>500419.65000000014</v>
      </c>
      <c r="BF44" s="7">
        <f t="shared" si="170"/>
        <v>0</v>
      </c>
      <c r="BG44" s="88">
        <f t="shared" si="144"/>
        <v>500419.65000000014</v>
      </c>
    </row>
    <row r="45" spans="1:59" s="2" customFormat="1" x14ac:dyDescent="0.2">
      <c r="A45" s="5" t="s">
        <v>106</v>
      </c>
      <c r="B45" s="88">
        <f>B37</f>
        <v>131039.5</v>
      </c>
      <c r="C45" s="88">
        <f>C37</f>
        <v>0</v>
      </c>
      <c r="D45" s="88">
        <f t="shared" si="145"/>
        <v>131039.5</v>
      </c>
      <c r="E45" s="88">
        <f>E37</f>
        <v>130029</v>
      </c>
      <c r="F45" s="88">
        <f>F37</f>
        <v>0</v>
      </c>
      <c r="G45" s="88">
        <f t="shared" si="146"/>
        <v>130029</v>
      </c>
      <c r="H45" s="88">
        <f>H37</f>
        <v>127666.5</v>
      </c>
      <c r="I45" s="88">
        <f t="shared" ref="I45:J45" si="171">I37</f>
        <v>0</v>
      </c>
      <c r="J45" s="88">
        <f t="shared" si="171"/>
        <v>127666.5</v>
      </c>
      <c r="K45" s="7">
        <f t="shared" si="141"/>
        <v>388735</v>
      </c>
      <c r="L45" s="7">
        <f t="shared" si="141"/>
        <v>0</v>
      </c>
      <c r="M45" s="7">
        <f t="shared" si="141"/>
        <v>388735</v>
      </c>
      <c r="N45" s="88">
        <f>N37</f>
        <v>143525</v>
      </c>
      <c r="O45" s="88">
        <f>O37</f>
        <v>0</v>
      </c>
      <c r="P45" s="88">
        <f t="shared" si="147"/>
        <v>143525</v>
      </c>
      <c r="Q45" s="88">
        <f>Q37</f>
        <v>143525</v>
      </c>
      <c r="R45" s="88">
        <f>R37</f>
        <v>0</v>
      </c>
      <c r="S45" s="88">
        <f>S37</f>
        <v>143525</v>
      </c>
      <c r="T45" s="88">
        <f>T37</f>
        <v>143525</v>
      </c>
      <c r="U45" s="88">
        <f>U37</f>
        <v>0</v>
      </c>
      <c r="V45" s="88">
        <f t="shared" si="149"/>
        <v>143525</v>
      </c>
      <c r="W45" s="88">
        <f>W37</f>
        <v>430575</v>
      </c>
      <c r="X45" s="88">
        <f>X37</f>
        <v>0</v>
      </c>
      <c r="Y45" s="88">
        <f t="shared" si="151"/>
        <v>430575</v>
      </c>
      <c r="Z45" s="8">
        <f t="shared" si="152"/>
        <v>819310</v>
      </c>
      <c r="AA45" s="88">
        <f>AA37</f>
        <v>0</v>
      </c>
      <c r="AB45" s="88">
        <f t="shared" si="154"/>
        <v>819310</v>
      </c>
      <c r="AC45" s="88">
        <f>AC37</f>
        <v>139083</v>
      </c>
      <c r="AD45" s="88">
        <f>AD37</f>
        <v>0</v>
      </c>
      <c r="AE45" s="88">
        <f t="shared" si="157"/>
        <v>139083</v>
      </c>
      <c r="AF45" s="7">
        <f t="shared" si="158"/>
        <v>958393</v>
      </c>
      <c r="AG45" s="88">
        <f>AG37</f>
        <v>0</v>
      </c>
      <c r="AH45" s="88">
        <f t="shared" si="160"/>
        <v>958393</v>
      </c>
      <c r="AI45" s="88">
        <f t="shared" ref="AI45:BG45" si="172">AI37</f>
        <v>143525</v>
      </c>
      <c r="AJ45" s="88">
        <f t="shared" si="172"/>
        <v>0</v>
      </c>
      <c r="AK45" s="88">
        <f t="shared" si="161"/>
        <v>143525</v>
      </c>
      <c r="AL45" s="88">
        <f t="shared" si="172"/>
        <v>143525</v>
      </c>
      <c r="AM45" s="88">
        <f t="shared" si="172"/>
        <v>0</v>
      </c>
      <c r="AN45" s="88">
        <f t="shared" si="172"/>
        <v>143525</v>
      </c>
      <c r="AO45" s="88">
        <f t="shared" si="172"/>
        <v>426133</v>
      </c>
      <c r="AP45" s="7">
        <f t="shared" si="162"/>
        <v>0</v>
      </c>
      <c r="AQ45" s="88">
        <f t="shared" si="163"/>
        <v>426133</v>
      </c>
      <c r="AR45" s="88">
        <f t="shared" si="172"/>
        <v>150565.5</v>
      </c>
      <c r="AS45" s="88">
        <f t="shared" si="172"/>
        <v>91798.5</v>
      </c>
      <c r="AT45" s="88">
        <f t="shared" si="172"/>
        <v>0</v>
      </c>
      <c r="AU45" s="88">
        <f t="shared" si="172"/>
        <v>91798.5</v>
      </c>
      <c r="AV45" s="88">
        <f t="shared" si="172"/>
        <v>19397.5</v>
      </c>
      <c r="AW45" s="88">
        <f t="shared" si="172"/>
        <v>0</v>
      </c>
      <c r="AX45" s="88">
        <f t="shared" si="172"/>
        <v>19397.5</v>
      </c>
      <c r="AY45" s="7">
        <f t="shared" si="164"/>
        <v>261761.5</v>
      </c>
      <c r="AZ45" s="7">
        <f t="shared" si="165"/>
        <v>0</v>
      </c>
      <c r="BA45" s="7">
        <f t="shared" si="166"/>
        <v>261761.5</v>
      </c>
      <c r="BB45" s="7">
        <f t="shared" si="167"/>
        <v>548811.5</v>
      </c>
      <c r="BC45" s="7">
        <f t="shared" si="168"/>
        <v>0</v>
      </c>
      <c r="BD45" s="88">
        <f t="shared" si="172"/>
        <v>548811.5</v>
      </c>
      <c r="BE45" s="7">
        <f t="shared" si="169"/>
        <v>1507204.5</v>
      </c>
      <c r="BF45" s="7">
        <f t="shared" si="170"/>
        <v>0</v>
      </c>
      <c r="BG45" s="88">
        <f t="shared" si="172"/>
        <v>1507204.5</v>
      </c>
    </row>
    <row r="46" spans="1:59" s="3" customFormat="1" x14ac:dyDescent="0.2">
      <c r="A46" s="12" t="s">
        <v>5</v>
      </c>
      <c r="B46" s="87">
        <f>SUM(B41:B45)</f>
        <v>1047526.6400000001</v>
      </c>
      <c r="C46" s="87">
        <f>SUM(C41:C45)</f>
        <v>0</v>
      </c>
      <c r="D46" s="88">
        <f t="shared" si="145"/>
        <v>1047526.6400000001</v>
      </c>
      <c r="E46" s="87">
        <f>SUM(E41:E45)</f>
        <v>1042316.24</v>
      </c>
      <c r="F46" s="87">
        <f>SUM(F41:F45)</f>
        <v>0</v>
      </c>
      <c r="G46" s="88">
        <f t="shared" si="146"/>
        <v>1042316.24</v>
      </c>
      <c r="H46" s="87">
        <f>SUM(H41:H45)</f>
        <v>979317.38</v>
      </c>
      <c r="I46" s="87">
        <f t="shared" ref="I46:J46" si="173">SUM(I41:I45)</f>
        <v>0</v>
      </c>
      <c r="J46" s="87">
        <f t="shared" si="173"/>
        <v>979317.38</v>
      </c>
      <c r="K46" s="7">
        <f t="shared" si="141"/>
        <v>3069160.2600000002</v>
      </c>
      <c r="L46" s="7">
        <f t="shared" si="141"/>
        <v>0</v>
      </c>
      <c r="M46" s="7">
        <f t="shared" si="141"/>
        <v>3069160.2600000002</v>
      </c>
      <c r="N46" s="87">
        <f t="shared" ref="N46:Z46" si="174">SUM(N41:N45)</f>
        <v>1049120.58</v>
      </c>
      <c r="O46" s="87">
        <f t="shared" si="174"/>
        <v>0</v>
      </c>
      <c r="P46" s="87">
        <f t="shared" si="174"/>
        <v>1049120.58</v>
      </c>
      <c r="Q46" s="87">
        <f>SUM(Q41:Q45)</f>
        <v>1047858.05</v>
      </c>
      <c r="R46" s="87">
        <f t="shared" ref="R46:S46" si="175">SUM(R41:R45)</f>
        <v>0</v>
      </c>
      <c r="S46" s="87">
        <f t="shared" si="175"/>
        <v>1047858.05</v>
      </c>
      <c r="T46" s="87">
        <f>SUM(T41:T45)</f>
        <v>1042084.3900000001</v>
      </c>
      <c r="U46" s="87">
        <f>SUM(U41:U45)</f>
        <v>0</v>
      </c>
      <c r="V46" s="88">
        <f t="shared" si="149"/>
        <v>1042084.3900000001</v>
      </c>
      <c r="W46" s="87">
        <f t="shared" si="174"/>
        <v>3139063.02</v>
      </c>
      <c r="X46" s="87">
        <f>SUM(X41:X45)</f>
        <v>0</v>
      </c>
      <c r="Y46" s="88">
        <f t="shared" si="151"/>
        <v>3139063.02</v>
      </c>
      <c r="Z46" s="87">
        <f t="shared" si="174"/>
        <v>6208223.2799999993</v>
      </c>
      <c r="AA46" s="87">
        <f>SUM(AA41:AA45)</f>
        <v>0</v>
      </c>
      <c r="AB46" s="88">
        <f t="shared" si="154"/>
        <v>6208223.2799999993</v>
      </c>
      <c r="AC46" s="87">
        <f>SUM(AC41:AC45)</f>
        <v>1039195.75</v>
      </c>
      <c r="AD46" s="87">
        <f>SUM(AD41:AD45)</f>
        <v>0</v>
      </c>
      <c r="AE46" s="88">
        <f t="shared" si="157"/>
        <v>1039195.75</v>
      </c>
      <c r="AF46" s="7">
        <f t="shared" si="158"/>
        <v>7247419.0300000003</v>
      </c>
      <c r="AG46" s="87">
        <f>SUM(AG41:AG45)</f>
        <v>0</v>
      </c>
      <c r="AH46" s="88">
        <f t="shared" si="160"/>
        <v>7247419.0300000003</v>
      </c>
      <c r="AI46" s="87">
        <f t="shared" ref="AI46:BG46" si="176">SUM(AI41:AI45)</f>
        <v>1039967.43</v>
      </c>
      <c r="AJ46" s="87">
        <f t="shared" si="176"/>
        <v>0</v>
      </c>
      <c r="AK46" s="87">
        <f t="shared" si="176"/>
        <v>1039967.43</v>
      </c>
      <c r="AL46" s="87">
        <f t="shared" si="176"/>
        <v>1085619.4300000002</v>
      </c>
      <c r="AM46" s="87">
        <f t="shared" si="176"/>
        <v>0</v>
      </c>
      <c r="AN46" s="87">
        <f t="shared" si="176"/>
        <v>1085619.4300000002</v>
      </c>
      <c r="AO46" s="87">
        <f t="shared" si="176"/>
        <v>3164782.61</v>
      </c>
      <c r="AP46" s="87">
        <f t="shared" si="176"/>
        <v>0</v>
      </c>
      <c r="AQ46" s="87">
        <f t="shared" si="176"/>
        <v>3164782.61</v>
      </c>
      <c r="AR46" s="87">
        <f t="shared" si="176"/>
        <v>1044442.4299999999</v>
      </c>
      <c r="AS46" s="87">
        <f t="shared" si="176"/>
        <v>700996.36</v>
      </c>
      <c r="AT46" s="87">
        <f t="shared" si="176"/>
        <v>0</v>
      </c>
      <c r="AU46" s="87">
        <f t="shared" si="176"/>
        <v>700996.36</v>
      </c>
      <c r="AV46" s="87">
        <f t="shared" si="176"/>
        <v>363865.84</v>
      </c>
      <c r="AW46" s="87">
        <f t="shared" si="176"/>
        <v>0</v>
      </c>
      <c r="AX46" s="87">
        <f t="shared" si="176"/>
        <v>363865.84</v>
      </c>
      <c r="AY46" s="87">
        <f>SUM(AY41:AY45)</f>
        <v>2109304.63</v>
      </c>
      <c r="AZ46" s="87">
        <f>SUM(AZ41:AZ45)</f>
        <v>0</v>
      </c>
      <c r="BA46" s="87">
        <f t="shared" si="176"/>
        <v>2109304.63</v>
      </c>
      <c r="BB46" s="87">
        <f>SUM(BB41:BB45)</f>
        <v>4234891.49</v>
      </c>
      <c r="BC46" s="87">
        <f>SUM(BC41:BC45)</f>
        <v>0</v>
      </c>
      <c r="BD46" s="87">
        <f t="shared" si="176"/>
        <v>4234891.49</v>
      </c>
      <c r="BE46" s="87">
        <f>SUM(BE41:BE45)</f>
        <v>11482310.520000001</v>
      </c>
      <c r="BF46" s="87">
        <f>SUM(BF41:BF45)</f>
        <v>0</v>
      </c>
      <c r="BG46" s="87">
        <f t="shared" si="176"/>
        <v>11482310.52</v>
      </c>
    </row>
    <row r="47" spans="1:59" s="2" customFormat="1" x14ac:dyDescent="0.2">
      <c r="A47" s="12"/>
      <c r="B47" s="17"/>
      <c r="C47" s="17"/>
      <c r="D47" s="17"/>
      <c r="E47" s="71"/>
      <c r="F47" s="71"/>
      <c r="G47" s="71"/>
      <c r="H47" s="21"/>
      <c r="I47" s="21"/>
      <c r="J47" s="21"/>
      <c r="K47" s="7"/>
      <c r="L47" s="7"/>
      <c r="M47" s="7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s="2" customFormat="1" ht="60.75" customHeight="1" x14ac:dyDescent="0.2">
      <c r="A48" s="14" t="s">
        <v>11</v>
      </c>
      <c r="B48" s="11" t="s">
        <v>76</v>
      </c>
      <c r="C48" s="70" t="s">
        <v>77</v>
      </c>
      <c r="D48" s="11" t="s">
        <v>78</v>
      </c>
      <c r="E48" s="70" t="s">
        <v>79</v>
      </c>
      <c r="F48" s="70" t="s">
        <v>77</v>
      </c>
      <c r="G48" s="70" t="s">
        <v>80</v>
      </c>
      <c r="H48" s="70" t="s">
        <v>81</v>
      </c>
      <c r="I48" s="70" t="s">
        <v>77</v>
      </c>
      <c r="J48" s="70" t="s">
        <v>82</v>
      </c>
      <c r="K48" s="11" t="s">
        <v>83</v>
      </c>
      <c r="L48" s="70" t="s">
        <v>77</v>
      </c>
      <c r="M48" s="11" t="s">
        <v>84</v>
      </c>
      <c r="N48" s="11" t="s">
        <v>85</v>
      </c>
      <c r="O48" s="70" t="s">
        <v>77</v>
      </c>
      <c r="P48" s="11" t="s">
        <v>86</v>
      </c>
      <c r="Q48" s="70" t="s">
        <v>87</v>
      </c>
      <c r="R48" s="70" t="s">
        <v>77</v>
      </c>
      <c r="S48" s="70" t="s">
        <v>88</v>
      </c>
      <c r="T48" s="70" t="s">
        <v>89</v>
      </c>
      <c r="U48" s="70" t="s">
        <v>77</v>
      </c>
      <c r="V48" s="70" t="s">
        <v>90</v>
      </c>
      <c r="W48" s="70" t="s">
        <v>91</v>
      </c>
      <c r="X48" s="70" t="s">
        <v>77</v>
      </c>
      <c r="Y48" s="70" t="s">
        <v>92</v>
      </c>
      <c r="Z48" s="70" t="s">
        <v>93</v>
      </c>
      <c r="AA48" s="70" t="s">
        <v>77</v>
      </c>
      <c r="AB48" s="70" t="s">
        <v>94</v>
      </c>
      <c r="AC48" s="70" t="s">
        <v>53</v>
      </c>
      <c r="AD48" s="70" t="s">
        <v>77</v>
      </c>
      <c r="AE48" s="70" t="s">
        <v>95</v>
      </c>
      <c r="AF48" s="70" t="s">
        <v>96</v>
      </c>
      <c r="AG48" s="70" t="s">
        <v>77</v>
      </c>
      <c r="AH48" s="70" t="s">
        <v>97</v>
      </c>
      <c r="AI48" s="70" t="s">
        <v>98</v>
      </c>
      <c r="AJ48" s="70" t="s">
        <v>77</v>
      </c>
      <c r="AK48" s="70" t="s">
        <v>112</v>
      </c>
      <c r="AL48" s="70" t="s">
        <v>99</v>
      </c>
      <c r="AM48" s="70" t="s">
        <v>77</v>
      </c>
      <c r="AN48" s="70" t="s">
        <v>113</v>
      </c>
      <c r="AO48" s="70" t="s">
        <v>100</v>
      </c>
      <c r="AP48" s="70" t="s">
        <v>77</v>
      </c>
      <c r="AQ48" s="70" t="s">
        <v>114</v>
      </c>
      <c r="AR48" s="70" t="s">
        <v>101</v>
      </c>
      <c r="AS48" s="49" t="s">
        <v>60</v>
      </c>
      <c r="AT48" s="49" t="s">
        <v>77</v>
      </c>
      <c r="AU48" s="49" t="s">
        <v>61</v>
      </c>
      <c r="AV48" s="70" t="s">
        <v>102</v>
      </c>
      <c r="AW48" s="70" t="s">
        <v>77</v>
      </c>
      <c r="AX48" s="70" t="s">
        <v>115</v>
      </c>
      <c r="AY48" s="70" t="s">
        <v>103</v>
      </c>
      <c r="AZ48" s="70" t="s">
        <v>77</v>
      </c>
      <c r="BA48" s="70" t="s">
        <v>107</v>
      </c>
      <c r="BB48" s="70" t="s">
        <v>104</v>
      </c>
      <c r="BC48" s="70" t="s">
        <v>77</v>
      </c>
      <c r="BD48" s="70" t="s">
        <v>108</v>
      </c>
      <c r="BE48" s="70" t="s">
        <v>105</v>
      </c>
      <c r="BF48" s="70" t="s">
        <v>77</v>
      </c>
      <c r="BG48" s="70" t="s">
        <v>109</v>
      </c>
    </row>
    <row r="49" spans="1:60" s="2" customFormat="1" x14ac:dyDescent="0.2">
      <c r="A49" s="12" t="s">
        <v>1</v>
      </c>
      <c r="B49" s="87">
        <f t="shared" ref="B49:J52" si="177">B10+B17+B41</f>
        <v>7329506.6899999995</v>
      </c>
      <c r="C49" s="87">
        <f t="shared" si="177"/>
        <v>0</v>
      </c>
      <c r="D49" s="87">
        <f t="shared" si="177"/>
        <v>7329506.6899999995</v>
      </c>
      <c r="E49" s="87">
        <f t="shared" si="177"/>
        <v>7265952.2800000003</v>
      </c>
      <c r="F49" s="87">
        <f t="shared" si="177"/>
        <v>0</v>
      </c>
      <c r="G49" s="87">
        <f t="shared" si="177"/>
        <v>7265952.2800000003</v>
      </c>
      <c r="H49" s="87">
        <f t="shared" si="177"/>
        <v>7192181.9900000002</v>
      </c>
      <c r="I49" s="87">
        <f t="shared" si="177"/>
        <v>0</v>
      </c>
      <c r="J49" s="87">
        <f t="shared" si="177"/>
        <v>7192181.9900000002</v>
      </c>
      <c r="K49" s="7">
        <f t="shared" ref="K49:M54" si="178">B49+E49+H49</f>
        <v>21787640.960000001</v>
      </c>
      <c r="L49" s="7">
        <f t="shared" si="178"/>
        <v>0</v>
      </c>
      <c r="M49" s="7">
        <f t="shared" si="178"/>
        <v>21787640.960000001</v>
      </c>
      <c r="N49" s="87">
        <f t="shared" ref="N49:O52" si="179">N10+N17+N41</f>
        <v>7290525.9400000004</v>
      </c>
      <c r="O49" s="87">
        <f t="shared" si="179"/>
        <v>0</v>
      </c>
      <c r="P49" s="87">
        <f>SUM(N49:O49)</f>
        <v>7290525.9400000004</v>
      </c>
      <c r="Q49" s="87">
        <f t="shared" ref="Q49:R52" si="180">Q10+Q17+Q41</f>
        <v>7290525.9400000004</v>
      </c>
      <c r="R49" s="87">
        <f t="shared" si="180"/>
        <v>0</v>
      </c>
      <c r="S49" s="87">
        <f>SUM(Q49:R49)</f>
        <v>7290525.9400000004</v>
      </c>
      <c r="T49" s="87">
        <f t="shared" ref="T49:U52" si="181">T10+T17+T41</f>
        <v>7290525.9400000004</v>
      </c>
      <c r="U49" s="87">
        <f t="shared" si="181"/>
        <v>0</v>
      </c>
      <c r="V49" s="87">
        <f>SUM(T49:U49)</f>
        <v>7290525.9400000004</v>
      </c>
      <c r="W49" s="87">
        <f t="shared" ref="W49:X52" si="182">W10+W17+W41</f>
        <v>21871577.82</v>
      </c>
      <c r="X49" s="87">
        <f t="shared" si="182"/>
        <v>0</v>
      </c>
      <c r="Y49" s="87">
        <f>SUM(W49:X49)</f>
        <v>21871577.82</v>
      </c>
      <c r="Z49" s="8">
        <f>K49+W49</f>
        <v>43659218.780000001</v>
      </c>
      <c r="AA49" s="87">
        <f>AA10+AA17+AA41</f>
        <v>0</v>
      </c>
      <c r="AB49" s="87">
        <f>SUM(Z49:AA49)</f>
        <v>43659218.780000001</v>
      </c>
      <c r="AC49" s="87">
        <f t="shared" ref="AC49:AD52" si="183">AC10+AC17+AC41</f>
        <v>7296235.4900000002</v>
      </c>
      <c r="AD49" s="87">
        <f t="shared" si="183"/>
        <v>0</v>
      </c>
      <c r="AE49" s="87">
        <f>SUM(AC49:AD49)</f>
        <v>7296235.4900000002</v>
      </c>
      <c r="AF49" s="87">
        <f t="shared" ref="AF49:AG52" si="184">AF10+AF17+AF41</f>
        <v>50955454.269999996</v>
      </c>
      <c r="AG49" s="87">
        <f t="shared" si="184"/>
        <v>0</v>
      </c>
      <c r="AH49" s="87">
        <f>SUM(AF49:AG49)</f>
        <v>50955454.269999996</v>
      </c>
      <c r="AI49" s="87">
        <f t="shared" ref="AI49:BG52" si="185">AI10+AI17+AI41</f>
        <v>7258272.3600000003</v>
      </c>
      <c r="AJ49" s="87">
        <f t="shared" si="185"/>
        <v>0</v>
      </c>
      <c r="AK49" s="87">
        <f t="shared" si="185"/>
        <v>7258272.3600000003</v>
      </c>
      <c r="AL49" s="87">
        <f t="shared" si="185"/>
        <v>7258272.3600000003</v>
      </c>
      <c r="AM49" s="87">
        <f t="shared" si="185"/>
        <v>0</v>
      </c>
      <c r="AN49" s="87">
        <f t="shared" si="185"/>
        <v>7258272.3600000003</v>
      </c>
      <c r="AO49" s="87">
        <f t="shared" si="185"/>
        <v>21812780.210000001</v>
      </c>
      <c r="AP49" s="7">
        <f>AD49+AJ49+AM49</f>
        <v>0</v>
      </c>
      <c r="AQ49" s="87">
        <f>SUM(AO49:AP49)</f>
        <v>21812780.210000001</v>
      </c>
      <c r="AR49" s="87">
        <f t="shared" si="185"/>
        <v>7241353.7400000002</v>
      </c>
      <c r="AS49" s="87">
        <f t="shared" si="185"/>
        <v>6611626.1399999997</v>
      </c>
      <c r="AT49" s="87">
        <f t="shared" si="185"/>
        <v>1650069</v>
      </c>
      <c r="AU49" s="87">
        <f t="shared" si="185"/>
        <v>8261695.1399999997</v>
      </c>
      <c r="AV49" s="87">
        <f t="shared" si="185"/>
        <v>225856.59</v>
      </c>
      <c r="AW49" s="87">
        <f t="shared" si="185"/>
        <v>0</v>
      </c>
      <c r="AX49" s="87">
        <f t="shared" si="185"/>
        <v>225856.59</v>
      </c>
      <c r="AY49" s="7">
        <f>AR49+AS49+AV49</f>
        <v>14078836.469999999</v>
      </c>
      <c r="AZ49" s="7">
        <f>BA49-AY49</f>
        <v>1650069</v>
      </c>
      <c r="BA49" s="87">
        <f>BA10+BA17+BA41</f>
        <v>15728905.469999999</v>
      </c>
      <c r="BB49" s="7">
        <f>AI49+AL49+AR49+AS49+AV49</f>
        <v>28595381.190000001</v>
      </c>
      <c r="BC49" s="7">
        <f>BD49-BB49</f>
        <v>1650068.9999999963</v>
      </c>
      <c r="BD49" s="87">
        <f>BD10+BD17+BD41</f>
        <v>30245450.189999998</v>
      </c>
      <c r="BE49" s="7">
        <f>Z49+AC49+AI49+AL49+AR49+AS49+AV49</f>
        <v>79550835.460000008</v>
      </c>
      <c r="BF49" s="7">
        <f>BG49-BE49</f>
        <v>1650068.9999999851</v>
      </c>
      <c r="BG49" s="87">
        <f t="shared" si="185"/>
        <v>81200904.459999993</v>
      </c>
      <c r="BH49" s="57"/>
    </row>
    <row r="50" spans="1:60" s="2" customFormat="1" x14ac:dyDescent="0.2">
      <c r="A50" s="12" t="s">
        <v>2</v>
      </c>
      <c r="B50" s="87">
        <f t="shared" si="177"/>
        <v>561753.14</v>
      </c>
      <c r="C50" s="87">
        <f t="shared" si="177"/>
        <v>0</v>
      </c>
      <c r="D50" s="87">
        <f t="shared" si="177"/>
        <v>561753.14</v>
      </c>
      <c r="E50" s="87">
        <f t="shared" si="177"/>
        <v>560825.65</v>
      </c>
      <c r="F50" s="87">
        <f t="shared" si="177"/>
        <v>0</v>
      </c>
      <c r="G50" s="87">
        <f t="shared" si="177"/>
        <v>560825.65</v>
      </c>
      <c r="H50" s="87">
        <f t="shared" si="177"/>
        <v>547297.88</v>
      </c>
      <c r="I50" s="87">
        <f t="shared" si="177"/>
        <v>0</v>
      </c>
      <c r="J50" s="87">
        <f t="shared" si="177"/>
        <v>547297.88</v>
      </c>
      <c r="K50" s="7">
        <f t="shared" si="178"/>
        <v>1669876.67</v>
      </c>
      <c r="L50" s="7">
        <f t="shared" si="178"/>
        <v>0</v>
      </c>
      <c r="M50" s="7">
        <f t="shared" si="178"/>
        <v>1669876.67</v>
      </c>
      <c r="N50" s="87">
        <f t="shared" si="179"/>
        <v>483280.05</v>
      </c>
      <c r="O50" s="87">
        <f t="shared" si="179"/>
        <v>0</v>
      </c>
      <c r="P50" s="87">
        <f t="shared" ref="P50:P54" si="186">SUM(N50:O50)</f>
        <v>483280.05</v>
      </c>
      <c r="Q50" s="87">
        <f t="shared" si="180"/>
        <v>482337.94999999995</v>
      </c>
      <c r="R50" s="87">
        <f t="shared" si="180"/>
        <v>0</v>
      </c>
      <c r="S50" s="87">
        <f t="shared" ref="S50:S54" si="187">SUM(Q50:R50)</f>
        <v>482337.94999999995</v>
      </c>
      <c r="T50" s="87">
        <f t="shared" si="181"/>
        <v>531734.80000000005</v>
      </c>
      <c r="U50" s="87">
        <f t="shared" si="181"/>
        <v>0</v>
      </c>
      <c r="V50" s="87">
        <f t="shared" ref="V50:V54" si="188">SUM(T50:U50)</f>
        <v>531734.80000000005</v>
      </c>
      <c r="W50" s="87">
        <f t="shared" si="182"/>
        <v>1497352.8</v>
      </c>
      <c r="X50" s="87">
        <f t="shared" si="182"/>
        <v>0</v>
      </c>
      <c r="Y50" s="87">
        <f t="shared" ref="Y50:Y54" si="189">SUM(W50:X50)</f>
        <v>1497352.8</v>
      </c>
      <c r="Z50" s="8">
        <f t="shared" ref="Z50:Z54" si="190">K50+W50</f>
        <v>3167229.4699999997</v>
      </c>
      <c r="AA50" s="87">
        <f>AA11+AA18+AA42</f>
        <v>0</v>
      </c>
      <c r="AB50" s="87">
        <f t="shared" ref="AB50:AB54" si="191">SUM(Z50:AA50)</f>
        <v>3167229.4699999997</v>
      </c>
      <c r="AC50" s="87">
        <f t="shared" si="183"/>
        <v>522829.87</v>
      </c>
      <c r="AD50" s="87">
        <f t="shared" si="183"/>
        <v>0</v>
      </c>
      <c r="AE50" s="87">
        <f t="shared" ref="AE50:AE54" si="192">SUM(AC50:AD50)</f>
        <v>522829.87</v>
      </c>
      <c r="AF50" s="87">
        <f t="shared" si="184"/>
        <v>3690059.34</v>
      </c>
      <c r="AG50" s="87">
        <f t="shared" si="184"/>
        <v>0</v>
      </c>
      <c r="AH50" s="87">
        <f t="shared" ref="AH50:AH54" si="193">SUM(AF50:AG50)</f>
        <v>3690059.34</v>
      </c>
      <c r="AI50" s="87">
        <f t="shared" si="185"/>
        <v>520215.73</v>
      </c>
      <c r="AJ50" s="87">
        <f t="shared" si="185"/>
        <v>0</v>
      </c>
      <c r="AK50" s="87">
        <f t="shared" si="185"/>
        <v>520215.73</v>
      </c>
      <c r="AL50" s="87">
        <f t="shared" si="185"/>
        <v>520215.73</v>
      </c>
      <c r="AM50" s="87">
        <f t="shared" si="185"/>
        <v>0</v>
      </c>
      <c r="AN50" s="87">
        <f t="shared" si="185"/>
        <v>520215.73</v>
      </c>
      <c r="AO50" s="87">
        <f t="shared" si="185"/>
        <v>1563261.33</v>
      </c>
      <c r="AP50" s="7">
        <f t="shared" ref="AP50:AP55" si="194">AD50+AJ50+AM50</f>
        <v>0</v>
      </c>
      <c r="AQ50" s="87">
        <f t="shared" ref="AQ50:AQ55" si="195">SUM(AO50:AP50)</f>
        <v>1563261.33</v>
      </c>
      <c r="AR50" s="87">
        <f t="shared" si="185"/>
        <v>549586.43999999994</v>
      </c>
      <c r="AS50" s="87">
        <f t="shared" si="185"/>
        <v>432350.83999999997</v>
      </c>
      <c r="AT50" s="87">
        <f t="shared" si="185"/>
        <v>142036.9</v>
      </c>
      <c r="AU50" s="87">
        <f t="shared" si="185"/>
        <v>574387.74</v>
      </c>
      <c r="AV50" s="87">
        <f t="shared" si="185"/>
        <v>60360.03</v>
      </c>
      <c r="AW50" s="87">
        <f t="shared" si="185"/>
        <v>0</v>
      </c>
      <c r="AX50" s="87">
        <f t="shared" si="185"/>
        <v>60360.03</v>
      </c>
      <c r="AY50" s="7">
        <f t="shared" ref="AY50:AY55" si="196">AR50+AS50+AV50</f>
        <v>1042297.3099999999</v>
      </c>
      <c r="AZ50" s="7">
        <f t="shared" ref="AZ50:AZ55" si="197">BA50-AY50</f>
        <v>142036.90000000002</v>
      </c>
      <c r="BA50" s="87">
        <f t="shared" si="185"/>
        <v>1184334.21</v>
      </c>
      <c r="BB50" s="7">
        <f t="shared" ref="BB50:BB54" si="198">AI50+AL50+AR50+AS50+AV50</f>
        <v>2082728.7699999998</v>
      </c>
      <c r="BC50" s="7">
        <f t="shared" ref="BC50:BC55" si="199">BD50-BB50</f>
        <v>142036.90000000014</v>
      </c>
      <c r="BD50" s="87">
        <f t="shared" si="185"/>
        <v>2224765.67</v>
      </c>
      <c r="BE50" s="7">
        <f t="shared" ref="BE50:BE55" si="200">Z50+AC50+AI50+AL50+AR50+AS50+AV50</f>
        <v>5772788.1100000003</v>
      </c>
      <c r="BF50" s="7">
        <f t="shared" ref="BF50:BF55" si="201">BG50-BE50</f>
        <v>142036.89999999944</v>
      </c>
      <c r="BG50" s="87">
        <f t="shared" si="185"/>
        <v>5914825.0099999998</v>
      </c>
      <c r="BH50" s="57"/>
    </row>
    <row r="51" spans="1:60" s="2" customFormat="1" x14ac:dyDescent="0.2">
      <c r="A51" s="12" t="s">
        <v>3</v>
      </c>
      <c r="B51" s="87">
        <f t="shared" si="177"/>
        <v>2198271.1199999996</v>
      </c>
      <c r="C51" s="87">
        <f t="shared" si="177"/>
        <v>0</v>
      </c>
      <c r="D51" s="87">
        <f t="shared" si="177"/>
        <v>2198271.1199999996</v>
      </c>
      <c r="E51" s="87">
        <f t="shared" si="177"/>
        <v>2235196.06</v>
      </c>
      <c r="F51" s="87">
        <f t="shared" si="177"/>
        <v>0</v>
      </c>
      <c r="G51" s="87">
        <f t="shared" si="177"/>
        <v>2235196.06</v>
      </c>
      <c r="H51" s="87">
        <f>H12+H19+H43</f>
        <v>2250485.79</v>
      </c>
      <c r="I51" s="87">
        <f t="shared" si="177"/>
        <v>0</v>
      </c>
      <c r="J51" s="87">
        <f t="shared" si="177"/>
        <v>2250485.79</v>
      </c>
      <c r="K51" s="7">
        <f t="shared" si="178"/>
        <v>6683952.9699999997</v>
      </c>
      <c r="L51" s="7">
        <f t="shared" si="178"/>
        <v>0</v>
      </c>
      <c r="M51" s="7">
        <f t="shared" si="178"/>
        <v>6683952.9699999997</v>
      </c>
      <c r="N51" s="87">
        <f t="shared" si="179"/>
        <v>2196389.1</v>
      </c>
      <c r="O51" s="87">
        <f t="shared" si="179"/>
        <v>0</v>
      </c>
      <c r="P51" s="87">
        <f t="shared" si="186"/>
        <v>2196389.1</v>
      </c>
      <c r="Q51" s="87">
        <f t="shared" si="180"/>
        <v>2166964.14</v>
      </c>
      <c r="R51" s="87">
        <f t="shared" si="180"/>
        <v>0</v>
      </c>
      <c r="S51" s="87">
        <f t="shared" si="187"/>
        <v>2166964.14</v>
      </c>
      <c r="T51" s="87">
        <f t="shared" si="181"/>
        <v>2203935.98</v>
      </c>
      <c r="U51" s="87">
        <f t="shared" si="181"/>
        <v>0</v>
      </c>
      <c r="V51" s="87">
        <f t="shared" si="188"/>
        <v>2203935.98</v>
      </c>
      <c r="W51" s="87">
        <f t="shared" si="182"/>
        <v>6567289.2199999997</v>
      </c>
      <c r="X51" s="87">
        <f t="shared" si="182"/>
        <v>0</v>
      </c>
      <c r="Y51" s="87">
        <f t="shared" si="189"/>
        <v>6567289.2199999997</v>
      </c>
      <c r="Z51" s="8">
        <f t="shared" si="190"/>
        <v>13251242.189999999</v>
      </c>
      <c r="AA51" s="87">
        <f>AA12+AA19+AA43</f>
        <v>0</v>
      </c>
      <c r="AB51" s="87">
        <f t="shared" si="191"/>
        <v>13251242.189999999</v>
      </c>
      <c r="AC51" s="87">
        <f t="shared" si="183"/>
        <v>2207075.39</v>
      </c>
      <c r="AD51" s="87">
        <f t="shared" si="183"/>
        <v>0</v>
      </c>
      <c r="AE51" s="87">
        <f t="shared" si="192"/>
        <v>2207075.39</v>
      </c>
      <c r="AF51" s="87">
        <f t="shared" si="184"/>
        <v>15458317.579999998</v>
      </c>
      <c r="AG51" s="87">
        <f t="shared" si="184"/>
        <v>0</v>
      </c>
      <c r="AH51" s="87">
        <f t="shared" si="193"/>
        <v>15458317.579999998</v>
      </c>
      <c r="AI51" s="87">
        <f t="shared" si="185"/>
        <v>2115865.08</v>
      </c>
      <c r="AJ51" s="87">
        <f t="shared" si="185"/>
        <v>0</v>
      </c>
      <c r="AK51" s="87">
        <f t="shared" si="185"/>
        <v>2115865.08</v>
      </c>
      <c r="AL51" s="87">
        <f t="shared" si="185"/>
        <v>2173670.9499999997</v>
      </c>
      <c r="AM51" s="87">
        <f t="shared" si="185"/>
        <v>0</v>
      </c>
      <c r="AN51" s="87">
        <f t="shared" si="185"/>
        <v>2173670.9499999997</v>
      </c>
      <c r="AO51" s="87">
        <f t="shared" si="185"/>
        <v>6496611.419999999</v>
      </c>
      <c r="AP51" s="7">
        <f t="shared" si="194"/>
        <v>0</v>
      </c>
      <c r="AQ51" s="87">
        <f t="shared" si="195"/>
        <v>6496611.419999999</v>
      </c>
      <c r="AR51" s="87">
        <f t="shared" si="185"/>
        <v>2217334.1999999997</v>
      </c>
      <c r="AS51" s="87">
        <f t="shared" si="185"/>
        <v>2209921.7800000003</v>
      </c>
      <c r="AT51" s="87">
        <f t="shared" si="185"/>
        <v>707142.5</v>
      </c>
      <c r="AU51" s="87">
        <f t="shared" si="185"/>
        <v>2917064.2800000003</v>
      </c>
      <c r="AV51" s="87">
        <f t="shared" si="185"/>
        <v>346468.93</v>
      </c>
      <c r="AW51" s="87">
        <f t="shared" si="185"/>
        <v>0</v>
      </c>
      <c r="AX51" s="87">
        <f t="shared" si="185"/>
        <v>346468.93</v>
      </c>
      <c r="AY51" s="7">
        <f t="shared" si="196"/>
        <v>4773724.91</v>
      </c>
      <c r="AZ51" s="7">
        <f t="shared" si="197"/>
        <v>707142.5</v>
      </c>
      <c r="BA51" s="87">
        <f t="shared" si="185"/>
        <v>5480867.4100000001</v>
      </c>
      <c r="BB51" s="7">
        <f t="shared" si="198"/>
        <v>9063260.9399999976</v>
      </c>
      <c r="BC51" s="7">
        <f t="shared" si="199"/>
        <v>707142.50000000186</v>
      </c>
      <c r="BD51" s="87">
        <f t="shared" si="185"/>
        <v>9770403.4399999995</v>
      </c>
      <c r="BE51" s="7">
        <f t="shared" si="200"/>
        <v>24521578.52</v>
      </c>
      <c r="BF51" s="7">
        <f t="shared" si="201"/>
        <v>707142.5</v>
      </c>
      <c r="BG51" s="87">
        <f t="shared" si="185"/>
        <v>25228721.02</v>
      </c>
      <c r="BH51" s="57"/>
    </row>
    <row r="52" spans="1:60" s="2" customFormat="1" x14ac:dyDescent="0.2">
      <c r="A52" s="12" t="s">
        <v>4</v>
      </c>
      <c r="B52" s="87">
        <f t="shared" si="177"/>
        <v>622273.03999999992</v>
      </c>
      <c r="C52" s="87">
        <f t="shared" si="177"/>
        <v>0</v>
      </c>
      <c r="D52" s="87">
        <f t="shared" si="177"/>
        <v>622273.03999999992</v>
      </c>
      <c r="E52" s="87">
        <f t="shared" si="177"/>
        <v>609879.40999999992</v>
      </c>
      <c r="F52" s="87">
        <f t="shared" si="177"/>
        <v>0</v>
      </c>
      <c r="G52" s="87">
        <f t="shared" si="177"/>
        <v>609879.40999999992</v>
      </c>
      <c r="H52" s="87">
        <f t="shared" si="177"/>
        <v>602683.66999999993</v>
      </c>
      <c r="I52" s="87">
        <f t="shared" si="177"/>
        <v>0</v>
      </c>
      <c r="J52" s="87">
        <f t="shared" si="177"/>
        <v>602683.66999999993</v>
      </c>
      <c r="K52" s="7">
        <f t="shared" si="178"/>
        <v>1834836.1199999996</v>
      </c>
      <c r="L52" s="7">
        <f t="shared" si="178"/>
        <v>0</v>
      </c>
      <c r="M52" s="7">
        <f t="shared" si="178"/>
        <v>1834836.1199999996</v>
      </c>
      <c r="N52" s="87">
        <f t="shared" si="179"/>
        <v>613015.72</v>
      </c>
      <c r="O52" s="87">
        <f t="shared" si="179"/>
        <v>0</v>
      </c>
      <c r="P52" s="87">
        <f t="shared" si="186"/>
        <v>613015.72</v>
      </c>
      <c r="Q52" s="87">
        <f t="shared" si="180"/>
        <v>613015.72</v>
      </c>
      <c r="R52" s="87">
        <f t="shared" si="180"/>
        <v>0</v>
      </c>
      <c r="S52" s="87">
        <f t="shared" si="187"/>
        <v>613015.72</v>
      </c>
      <c r="T52" s="87">
        <f t="shared" si="181"/>
        <v>613015.72</v>
      </c>
      <c r="U52" s="87">
        <f t="shared" si="181"/>
        <v>0</v>
      </c>
      <c r="V52" s="87">
        <f t="shared" si="188"/>
        <v>613015.72</v>
      </c>
      <c r="W52" s="87">
        <f t="shared" si="182"/>
        <v>1839047.1600000001</v>
      </c>
      <c r="X52" s="87">
        <f t="shared" si="182"/>
        <v>0</v>
      </c>
      <c r="Y52" s="87">
        <f t="shared" si="189"/>
        <v>1839047.1600000001</v>
      </c>
      <c r="Z52" s="8">
        <f t="shared" si="190"/>
        <v>3673883.28</v>
      </c>
      <c r="AA52" s="87">
        <f>AA13+AA20+AA44</f>
        <v>0</v>
      </c>
      <c r="AB52" s="87">
        <f t="shared" si="191"/>
        <v>3673883.28</v>
      </c>
      <c r="AC52" s="87">
        <f t="shared" si="183"/>
        <v>604347.67999999993</v>
      </c>
      <c r="AD52" s="87">
        <f t="shared" si="183"/>
        <v>0</v>
      </c>
      <c r="AE52" s="87">
        <f t="shared" si="192"/>
        <v>604347.67999999993</v>
      </c>
      <c r="AF52" s="87">
        <f t="shared" si="184"/>
        <v>4278230.96</v>
      </c>
      <c r="AG52" s="87">
        <f t="shared" si="184"/>
        <v>0</v>
      </c>
      <c r="AH52" s="87">
        <f t="shared" si="193"/>
        <v>4278230.96</v>
      </c>
      <c r="AI52" s="87">
        <f t="shared" si="185"/>
        <v>610688.29</v>
      </c>
      <c r="AJ52" s="87">
        <f t="shared" si="185"/>
        <v>0</v>
      </c>
      <c r="AK52" s="87">
        <f t="shared" si="185"/>
        <v>610688.29</v>
      </c>
      <c r="AL52" s="87">
        <f t="shared" si="185"/>
        <v>610688.29</v>
      </c>
      <c r="AM52" s="87">
        <f t="shared" si="185"/>
        <v>0</v>
      </c>
      <c r="AN52" s="87">
        <f t="shared" si="185"/>
        <v>610688.29</v>
      </c>
      <c r="AO52" s="87">
        <f t="shared" si="185"/>
        <v>1825724.26</v>
      </c>
      <c r="AP52" s="7">
        <f t="shared" si="194"/>
        <v>0</v>
      </c>
      <c r="AQ52" s="87">
        <f t="shared" si="195"/>
        <v>1825724.26</v>
      </c>
      <c r="AR52" s="87">
        <f t="shared" si="185"/>
        <v>626606.87</v>
      </c>
      <c r="AS52" s="87">
        <f t="shared" si="185"/>
        <v>512328.67000000004</v>
      </c>
      <c r="AT52" s="87">
        <f t="shared" si="185"/>
        <v>180681.60000000001</v>
      </c>
      <c r="AU52" s="87">
        <f t="shared" si="185"/>
        <v>693010.2699999999</v>
      </c>
      <c r="AV52" s="87">
        <f t="shared" si="185"/>
        <v>35102.449999999997</v>
      </c>
      <c r="AW52" s="87">
        <f t="shared" si="185"/>
        <v>0</v>
      </c>
      <c r="AX52" s="87">
        <f t="shared" si="185"/>
        <v>35102.449999999997</v>
      </c>
      <c r="AY52" s="7">
        <f t="shared" si="196"/>
        <v>1174037.99</v>
      </c>
      <c r="AZ52" s="7">
        <f t="shared" si="197"/>
        <v>180681.60000000009</v>
      </c>
      <c r="BA52" s="87">
        <f t="shared" si="185"/>
        <v>1354719.59</v>
      </c>
      <c r="BB52" s="7">
        <f t="shared" si="198"/>
        <v>2395414.5700000003</v>
      </c>
      <c r="BC52" s="7">
        <f t="shared" si="199"/>
        <v>180681.59999999963</v>
      </c>
      <c r="BD52" s="87">
        <f t="shared" si="185"/>
        <v>2576096.17</v>
      </c>
      <c r="BE52" s="7">
        <f t="shared" si="200"/>
        <v>6673645.5300000003</v>
      </c>
      <c r="BF52" s="7">
        <f t="shared" si="201"/>
        <v>180681.59999999963</v>
      </c>
      <c r="BG52" s="87">
        <f t="shared" si="185"/>
        <v>6854327.1299999999</v>
      </c>
      <c r="BH52" s="57"/>
    </row>
    <row r="53" spans="1:60" s="2" customFormat="1" x14ac:dyDescent="0.2">
      <c r="A53" s="12" t="s">
        <v>7</v>
      </c>
      <c r="B53" s="87">
        <f>B21</f>
        <v>736931.09</v>
      </c>
      <c r="C53" s="87">
        <f t="shared" ref="C53:D53" si="202">C21</f>
        <v>0</v>
      </c>
      <c r="D53" s="87">
        <f t="shared" si="202"/>
        <v>736931.09</v>
      </c>
      <c r="E53" s="87">
        <f>E21</f>
        <v>744122.54</v>
      </c>
      <c r="F53" s="87">
        <f t="shared" ref="F53:G53" si="203">F21</f>
        <v>0</v>
      </c>
      <c r="G53" s="87">
        <f t="shared" si="203"/>
        <v>744122.54</v>
      </c>
      <c r="H53" s="87">
        <f>H21</f>
        <v>719359.13</v>
      </c>
      <c r="I53" s="87">
        <f t="shared" ref="I53:J53" si="204">I21</f>
        <v>0</v>
      </c>
      <c r="J53" s="87">
        <f t="shared" si="204"/>
        <v>719359.13</v>
      </c>
      <c r="K53" s="7">
        <f t="shared" si="178"/>
        <v>2200412.7599999998</v>
      </c>
      <c r="L53" s="7">
        <f t="shared" si="178"/>
        <v>0</v>
      </c>
      <c r="M53" s="7">
        <f t="shared" si="178"/>
        <v>2200412.7599999998</v>
      </c>
      <c r="N53" s="87">
        <f>N21</f>
        <v>700768.21000000008</v>
      </c>
      <c r="O53" s="87">
        <f>O21</f>
        <v>0</v>
      </c>
      <c r="P53" s="87">
        <f t="shared" si="186"/>
        <v>700768.21000000008</v>
      </c>
      <c r="Q53" s="87">
        <f>Q21</f>
        <v>700768.21000000008</v>
      </c>
      <c r="R53" s="87">
        <f>R21</f>
        <v>0</v>
      </c>
      <c r="S53" s="87">
        <f t="shared" si="187"/>
        <v>700768.21000000008</v>
      </c>
      <c r="T53" s="87">
        <f>T21</f>
        <v>700768.21000000008</v>
      </c>
      <c r="U53" s="87">
        <f>U21</f>
        <v>0</v>
      </c>
      <c r="V53" s="87">
        <f t="shared" si="188"/>
        <v>700768.21000000008</v>
      </c>
      <c r="W53" s="87">
        <f>W21</f>
        <v>2102304.6300000004</v>
      </c>
      <c r="X53" s="87">
        <f>X21</f>
        <v>0</v>
      </c>
      <c r="Y53" s="87">
        <f t="shared" si="189"/>
        <v>2102304.6300000004</v>
      </c>
      <c r="Z53" s="8">
        <f t="shared" si="190"/>
        <v>4302717.3900000006</v>
      </c>
      <c r="AA53" s="87">
        <f>AA21</f>
        <v>0</v>
      </c>
      <c r="AB53" s="87">
        <f t="shared" si="191"/>
        <v>4302717.3900000006</v>
      </c>
      <c r="AC53" s="87">
        <f>AC21</f>
        <v>738849.24</v>
      </c>
      <c r="AD53" s="87">
        <f>AD21</f>
        <v>0</v>
      </c>
      <c r="AE53" s="87">
        <f t="shared" si="192"/>
        <v>738849.24</v>
      </c>
      <c r="AF53" s="87">
        <f>AF21</f>
        <v>5041566.6300000008</v>
      </c>
      <c r="AG53" s="87">
        <f>AG21</f>
        <v>0</v>
      </c>
      <c r="AH53" s="87">
        <f t="shared" si="193"/>
        <v>5041566.6300000008</v>
      </c>
      <c r="AI53" s="87">
        <f t="shared" ref="AI53:BG53" si="205">AI21</f>
        <v>736931.09</v>
      </c>
      <c r="AJ53" s="87">
        <f t="shared" si="205"/>
        <v>0</v>
      </c>
      <c r="AK53" s="87">
        <f t="shared" si="205"/>
        <v>736931.09</v>
      </c>
      <c r="AL53" s="87">
        <f t="shared" si="205"/>
        <v>736931.09</v>
      </c>
      <c r="AM53" s="87">
        <f t="shared" si="205"/>
        <v>0</v>
      </c>
      <c r="AN53" s="87">
        <f t="shared" si="205"/>
        <v>736931.09</v>
      </c>
      <c r="AO53" s="87">
        <f t="shared" si="205"/>
        <v>2212711.42</v>
      </c>
      <c r="AP53" s="7">
        <f t="shared" si="194"/>
        <v>0</v>
      </c>
      <c r="AQ53" s="87">
        <f t="shared" si="195"/>
        <v>2212711.42</v>
      </c>
      <c r="AR53" s="87">
        <f t="shared" si="205"/>
        <v>736931.09</v>
      </c>
      <c r="AS53" s="87">
        <f t="shared" si="205"/>
        <v>557439.57999999996</v>
      </c>
      <c r="AT53" s="87">
        <f t="shared" si="205"/>
        <v>0</v>
      </c>
      <c r="AU53" s="87">
        <f t="shared" si="205"/>
        <v>557439.57999999996</v>
      </c>
      <c r="AV53" s="87">
        <f t="shared" si="205"/>
        <v>79483.350000000006</v>
      </c>
      <c r="AW53" s="87">
        <f t="shared" si="205"/>
        <v>0</v>
      </c>
      <c r="AX53" s="87">
        <f t="shared" si="205"/>
        <v>79483.350000000006</v>
      </c>
      <c r="AY53" s="7">
        <f t="shared" si="196"/>
        <v>1373854.02</v>
      </c>
      <c r="AZ53" s="7">
        <f t="shared" si="197"/>
        <v>0</v>
      </c>
      <c r="BA53" s="87">
        <f t="shared" si="205"/>
        <v>1373854.02</v>
      </c>
      <c r="BB53" s="7">
        <f t="shared" si="198"/>
        <v>2847716.2</v>
      </c>
      <c r="BC53" s="7">
        <f t="shared" si="199"/>
        <v>0</v>
      </c>
      <c r="BD53" s="87">
        <f t="shared" si="205"/>
        <v>2847716.2</v>
      </c>
      <c r="BE53" s="7">
        <f t="shared" si="200"/>
        <v>7889282.8300000001</v>
      </c>
      <c r="BF53" s="7">
        <f t="shared" si="201"/>
        <v>0</v>
      </c>
      <c r="BG53" s="87">
        <f t="shared" si="205"/>
        <v>7889282.8300000001</v>
      </c>
      <c r="BH53" s="57"/>
    </row>
    <row r="54" spans="1:60" s="2" customFormat="1" x14ac:dyDescent="0.2">
      <c r="A54" s="12" t="s">
        <v>106</v>
      </c>
      <c r="B54" s="87">
        <f>B45</f>
        <v>131039.5</v>
      </c>
      <c r="C54" s="87">
        <f t="shared" ref="C54:D54" si="206">C45</f>
        <v>0</v>
      </c>
      <c r="D54" s="87">
        <f t="shared" si="206"/>
        <v>131039.5</v>
      </c>
      <c r="E54" s="87">
        <f>E45</f>
        <v>130029</v>
      </c>
      <c r="F54" s="87">
        <f t="shared" ref="F54:G54" si="207">F45</f>
        <v>0</v>
      </c>
      <c r="G54" s="87">
        <f t="shared" si="207"/>
        <v>130029</v>
      </c>
      <c r="H54" s="87">
        <f>H45</f>
        <v>127666.5</v>
      </c>
      <c r="I54" s="87">
        <f t="shared" ref="I54:J54" si="208">I45</f>
        <v>0</v>
      </c>
      <c r="J54" s="87">
        <f t="shared" si="208"/>
        <v>127666.5</v>
      </c>
      <c r="K54" s="7">
        <f t="shared" si="178"/>
        <v>388735</v>
      </c>
      <c r="L54" s="7">
        <f t="shared" si="178"/>
        <v>0</v>
      </c>
      <c r="M54" s="7">
        <f t="shared" si="178"/>
        <v>388735</v>
      </c>
      <c r="N54" s="87">
        <f>N45</f>
        <v>143525</v>
      </c>
      <c r="O54" s="87">
        <f>O45</f>
        <v>0</v>
      </c>
      <c r="P54" s="87">
        <f t="shared" si="186"/>
        <v>143525</v>
      </c>
      <c r="Q54" s="87">
        <f>Q45</f>
        <v>143525</v>
      </c>
      <c r="R54" s="87">
        <f>R45</f>
        <v>0</v>
      </c>
      <c r="S54" s="87">
        <f t="shared" si="187"/>
        <v>143525</v>
      </c>
      <c r="T54" s="87">
        <f>T45</f>
        <v>143525</v>
      </c>
      <c r="U54" s="87">
        <f>U45</f>
        <v>0</v>
      </c>
      <c r="V54" s="87">
        <f t="shared" si="188"/>
        <v>143525</v>
      </c>
      <c r="W54" s="87">
        <f>W45</f>
        <v>430575</v>
      </c>
      <c r="X54" s="87">
        <f>X45</f>
        <v>0</v>
      </c>
      <c r="Y54" s="87">
        <f t="shared" si="189"/>
        <v>430575</v>
      </c>
      <c r="Z54" s="8">
        <f t="shared" si="190"/>
        <v>819310</v>
      </c>
      <c r="AA54" s="87">
        <f>AA45</f>
        <v>0</v>
      </c>
      <c r="AB54" s="87">
        <f t="shared" si="191"/>
        <v>819310</v>
      </c>
      <c r="AC54" s="87">
        <f>AC45</f>
        <v>139083</v>
      </c>
      <c r="AD54" s="87">
        <f>AD45</f>
        <v>0</v>
      </c>
      <c r="AE54" s="87">
        <f t="shared" si="192"/>
        <v>139083</v>
      </c>
      <c r="AF54" s="87">
        <f>AF45</f>
        <v>958393</v>
      </c>
      <c r="AG54" s="87">
        <f>AG45</f>
        <v>0</v>
      </c>
      <c r="AH54" s="87">
        <f t="shared" si="193"/>
        <v>958393</v>
      </c>
      <c r="AI54" s="87">
        <f t="shared" ref="AI54:BG54" si="209">AI45</f>
        <v>143525</v>
      </c>
      <c r="AJ54" s="87">
        <f t="shared" si="209"/>
        <v>0</v>
      </c>
      <c r="AK54" s="87">
        <f t="shared" si="209"/>
        <v>143525</v>
      </c>
      <c r="AL54" s="87">
        <f t="shared" si="209"/>
        <v>143525</v>
      </c>
      <c r="AM54" s="87">
        <f t="shared" si="209"/>
        <v>0</v>
      </c>
      <c r="AN54" s="87">
        <f t="shared" si="209"/>
        <v>143525</v>
      </c>
      <c r="AO54" s="87">
        <f t="shared" si="209"/>
        <v>426133</v>
      </c>
      <c r="AP54" s="7">
        <f t="shared" si="194"/>
        <v>0</v>
      </c>
      <c r="AQ54" s="87">
        <f t="shared" si="195"/>
        <v>426133</v>
      </c>
      <c r="AR54" s="87">
        <f t="shared" si="209"/>
        <v>150565.5</v>
      </c>
      <c r="AS54" s="87">
        <f t="shared" si="209"/>
        <v>91798.5</v>
      </c>
      <c r="AT54" s="87">
        <f t="shared" si="209"/>
        <v>0</v>
      </c>
      <c r="AU54" s="87">
        <f t="shared" si="209"/>
        <v>91798.5</v>
      </c>
      <c r="AV54" s="87">
        <f t="shared" si="209"/>
        <v>19397.5</v>
      </c>
      <c r="AW54" s="87">
        <f t="shared" si="209"/>
        <v>0</v>
      </c>
      <c r="AX54" s="87">
        <f t="shared" si="209"/>
        <v>19397.5</v>
      </c>
      <c r="AY54" s="7">
        <f t="shared" si="196"/>
        <v>261761.5</v>
      </c>
      <c r="AZ54" s="7">
        <f t="shared" si="197"/>
        <v>0</v>
      </c>
      <c r="BA54" s="87">
        <f t="shared" si="209"/>
        <v>261761.5</v>
      </c>
      <c r="BB54" s="7">
        <f t="shared" si="198"/>
        <v>548811.5</v>
      </c>
      <c r="BC54" s="7">
        <f t="shared" si="199"/>
        <v>0</v>
      </c>
      <c r="BD54" s="87">
        <f t="shared" si="209"/>
        <v>548811.5</v>
      </c>
      <c r="BE54" s="7">
        <f t="shared" si="200"/>
        <v>1507204.5</v>
      </c>
      <c r="BF54" s="7">
        <f t="shared" si="201"/>
        <v>0</v>
      </c>
      <c r="BG54" s="87">
        <f t="shared" si="209"/>
        <v>1507204.5</v>
      </c>
      <c r="BH54" s="57"/>
    </row>
    <row r="55" spans="1:60" s="2" customFormat="1" x14ac:dyDescent="0.2">
      <c r="A55" s="5" t="s">
        <v>55</v>
      </c>
      <c r="B55" s="87">
        <f>B22</f>
        <v>0</v>
      </c>
      <c r="C55" s="87">
        <f t="shared" ref="C55:AH55" si="210">C22</f>
        <v>0</v>
      </c>
      <c r="D55" s="87">
        <f t="shared" si="210"/>
        <v>0</v>
      </c>
      <c r="E55" s="87">
        <f t="shared" si="210"/>
        <v>0</v>
      </c>
      <c r="F55" s="87">
        <f t="shared" si="210"/>
        <v>0</v>
      </c>
      <c r="G55" s="87">
        <f t="shared" si="210"/>
        <v>0</v>
      </c>
      <c r="H55" s="87">
        <f t="shared" si="210"/>
        <v>0</v>
      </c>
      <c r="I55" s="87">
        <f t="shared" si="210"/>
        <v>0</v>
      </c>
      <c r="J55" s="87">
        <f t="shared" si="210"/>
        <v>0</v>
      </c>
      <c r="K55" s="87">
        <f t="shared" si="210"/>
        <v>0</v>
      </c>
      <c r="L55" s="87">
        <f t="shared" si="210"/>
        <v>0</v>
      </c>
      <c r="M55" s="87">
        <f t="shared" si="210"/>
        <v>0</v>
      </c>
      <c r="N55" s="87">
        <f t="shared" si="210"/>
        <v>0</v>
      </c>
      <c r="O55" s="87">
        <f t="shared" si="210"/>
        <v>0</v>
      </c>
      <c r="P55" s="87">
        <f t="shared" si="210"/>
        <v>0</v>
      </c>
      <c r="Q55" s="87">
        <f t="shared" si="210"/>
        <v>0</v>
      </c>
      <c r="R55" s="87">
        <f t="shared" si="210"/>
        <v>0</v>
      </c>
      <c r="S55" s="87">
        <f t="shared" si="210"/>
        <v>0</v>
      </c>
      <c r="T55" s="87">
        <f t="shared" si="210"/>
        <v>0</v>
      </c>
      <c r="U55" s="87">
        <f t="shared" si="210"/>
        <v>0</v>
      </c>
      <c r="V55" s="87">
        <f t="shared" si="210"/>
        <v>0</v>
      </c>
      <c r="W55" s="87">
        <f t="shared" si="210"/>
        <v>0</v>
      </c>
      <c r="X55" s="87">
        <f t="shared" si="210"/>
        <v>0</v>
      </c>
      <c r="Y55" s="87">
        <f t="shared" si="210"/>
        <v>0</v>
      </c>
      <c r="Z55" s="87">
        <f t="shared" si="210"/>
        <v>0</v>
      </c>
      <c r="AA55" s="87">
        <f t="shared" si="210"/>
        <v>0</v>
      </c>
      <c r="AB55" s="87">
        <f t="shared" si="210"/>
        <v>0</v>
      </c>
      <c r="AC55" s="87">
        <f t="shared" si="210"/>
        <v>0</v>
      </c>
      <c r="AD55" s="87">
        <f t="shared" si="210"/>
        <v>0</v>
      </c>
      <c r="AE55" s="87">
        <f t="shared" si="210"/>
        <v>0</v>
      </c>
      <c r="AF55" s="87">
        <f t="shared" si="210"/>
        <v>0</v>
      </c>
      <c r="AG55" s="87">
        <f t="shared" si="210"/>
        <v>0</v>
      </c>
      <c r="AH55" s="87">
        <f t="shared" si="210"/>
        <v>0</v>
      </c>
      <c r="AI55" s="87">
        <f>AI22</f>
        <v>29370.710000000006</v>
      </c>
      <c r="AJ55" s="87">
        <f t="shared" ref="AJ55:BG55" si="211">AJ22</f>
        <v>0</v>
      </c>
      <c r="AK55" s="87">
        <f t="shared" si="211"/>
        <v>29370.710000000006</v>
      </c>
      <c r="AL55" s="87">
        <f t="shared" si="211"/>
        <v>67133.06</v>
      </c>
      <c r="AM55" s="87">
        <f t="shared" si="211"/>
        <v>0</v>
      </c>
      <c r="AN55" s="87">
        <f t="shared" si="211"/>
        <v>67133.06</v>
      </c>
      <c r="AO55" s="87">
        <f t="shared" si="211"/>
        <v>96503.77</v>
      </c>
      <c r="AP55" s="7">
        <f t="shared" si="194"/>
        <v>0</v>
      </c>
      <c r="AQ55" s="87">
        <f t="shared" si="195"/>
        <v>96503.77</v>
      </c>
      <c r="AR55" s="87">
        <f t="shared" si="211"/>
        <v>77622.600000000006</v>
      </c>
      <c r="AS55" s="87">
        <f t="shared" si="211"/>
        <v>77622.61</v>
      </c>
      <c r="AT55" s="87">
        <f t="shared" si="211"/>
        <v>0</v>
      </c>
      <c r="AU55" s="87">
        <f t="shared" si="211"/>
        <v>77622.61</v>
      </c>
      <c r="AV55" s="87">
        <f t="shared" si="211"/>
        <v>44056.070000000007</v>
      </c>
      <c r="AW55" s="87">
        <f t="shared" si="211"/>
        <v>0</v>
      </c>
      <c r="AX55" s="87">
        <f t="shared" si="211"/>
        <v>44056.070000000007</v>
      </c>
      <c r="AY55" s="7">
        <f t="shared" si="196"/>
        <v>199301.28000000003</v>
      </c>
      <c r="AZ55" s="7">
        <f t="shared" si="197"/>
        <v>0</v>
      </c>
      <c r="BA55" s="87">
        <f t="shared" si="211"/>
        <v>199301.28000000003</v>
      </c>
      <c r="BB55" s="7">
        <f>AI55+AL55+AR55+AS55+AV55</f>
        <v>295805.05</v>
      </c>
      <c r="BC55" s="7">
        <f t="shared" si="199"/>
        <v>0</v>
      </c>
      <c r="BD55" s="87">
        <f t="shared" si="211"/>
        <v>295805.05</v>
      </c>
      <c r="BE55" s="7">
        <f t="shared" si="200"/>
        <v>295805.05</v>
      </c>
      <c r="BF55" s="7">
        <f t="shared" si="201"/>
        <v>0</v>
      </c>
      <c r="BG55" s="87">
        <f t="shared" si="211"/>
        <v>295805.05</v>
      </c>
      <c r="BH55" s="57"/>
    </row>
    <row r="56" spans="1:60" s="2" customFormat="1" x14ac:dyDescent="0.2">
      <c r="A56" s="12" t="s">
        <v>5</v>
      </c>
      <c r="B56" s="87">
        <f>SUM(B49:B55)</f>
        <v>11579774.579999998</v>
      </c>
      <c r="C56" s="87">
        <f t="shared" ref="C56:AH56" si="212">SUM(C49:C55)</f>
        <v>0</v>
      </c>
      <c r="D56" s="87">
        <f t="shared" si="212"/>
        <v>11579774.579999998</v>
      </c>
      <c r="E56" s="87">
        <f t="shared" si="212"/>
        <v>11546004.940000001</v>
      </c>
      <c r="F56" s="87">
        <f t="shared" si="212"/>
        <v>0</v>
      </c>
      <c r="G56" s="87">
        <f t="shared" si="212"/>
        <v>11546004.940000001</v>
      </c>
      <c r="H56" s="87">
        <f t="shared" si="212"/>
        <v>11439674.960000001</v>
      </c>
      <c r="I56" s="87">
        <f t="shared" si="212"/>
        <v>0</v>
      </c>
      <c r="J56" s="87">
        <f t="shared" si="212"/>
        <v>11439674.960000001</v>
      </c>
      <c r="K56" s="87">
        <f t="shared" si="212"/>
        <v>34565454.480000004</v>
      </c>
      <c r="L56" s="87">
        <f t="shared" si="212"/>
        <v>0</v>
      </c>
      <c r="M56" s="87">
        <f t="shared" si="212"/>
        <v>34565454.480000004</v>
      </c>
      <c r="N56" s="87">
        <f t="shared" si="212"/>
        <v>11427504.020000001</v>
      </c>
      <c r="O56" s="87">
        <f t="shared" si="212"/>
        <v>0</v>
      </c>
      <c r="P56" s="87">
        <f t="shared" si="212"/>
        <v>11427504.020000001</v>
      </c>
      <c r="Q56" s="87">
        <f t="shared" si="212"/>
        <v>11397136.960000003</v>
      </c>
      <c r="R56" s="87">
        <f t="shared" si="212"/>
        <v>0</v>
      </c>
      <c r="S56" s="87">
        <f t="shared" si="212"/>
        <v>11397136.960000003</v>
      </c>
      <c r="T56" s="87">
        <f t="shared" si="212"/>
        <v>11483505.650000002</v>
      </c>
      <c r="U56" s="87">
        <f t="shared" si="212"/>
        <v>0</v>
      </c>
      <c r="V56" s="87">
        <f t="shared" si="212"/>
        <v>11483505.650000002</v>
      </c>
      <c r="W56" s="87">
        <f t="shared" si="212"/>
        <v>34308146.630000003</v>
      </c>
      <c r="X56" s="87">
        <f t="shared" si="212"/>
        <v>0</v>
      </c>
      <c r="Y56" s="87">
        <f t="shared" si="212"/>
        <v>34308146.630000003</v>
      </c>
      <c r="Z56" s="87">
        <f t="shared" si="212"/>
        <v>68873601.109999999</v>
      </c>
      <c r="AA56" s="87">
        <f t="shared" si="212"/>
        <v>0</v>
      </c>
      <c r="AB56" s="87">
        <f t="shared" si="212"/>
        <v>68873601.109999999</v>
      </c>
      <c r="AC56" s="87">
        <f t="shared" si="212"/>
        <v>11508420.67</v>
      </c>
      <c r="AD56" s="87">
        <f t="shared" si="212"/>
        <v>0</v>
      </c>
      <c r="AE56" s="87">
        <f t="shared" si="212"/>
        <v>11508420.67</v>
      </c>
      <c r="AF56" s="87">
        <f t="shared" si="212"/>
        <v>80382021.779999986</v>
      </c>
      <c r="AG56" s="87">
        <f t="shared" si="212"/>
        <v>0</v>
      </c>
      <c r="AH56" s="87">
        <f t="shared" si="212"/>
        <v>80382021.779999986</v>
      </c>
      <c r="AI56" s="87">
        <f>SUM(AI49:AI55)</f>
        <v>11414868.260000002</v>
      </c>
      <c r="AJ56" s="87">
        <f t="shared" ref="AJ56:BG56" si="213">SUM(AJ49:AJ55)</f>
        <v>0</v>
      </c>
      <c r="AK56" s="87">
        <f t="shared" si="213"/>
        <v>11414868.260000002</v>
      </c>
      <c r="AL56" s="87">
        <f t="shared" si="213"/>
        <v>11510436.479999999</v>
      </c>
      <c r="AM56" s="87">
        <f t="shared" si="213"/>
        <v>0</v>
      </c>
      <c r="AN56" s="87">
        <f t="shared" si="213"/>
        <v>11510436.479999999</v>
      </c>
      <c r="AO56" s="87">
        <f t="shared" si="213"/>
        <v>34433725.410000004</v>
      </c>
      <c r="AP56" s="87">
        <f t="shared" si="213"/>
        <v>0</v>
      </c>
      <c r="AQ56" s="87">
        <f t="shared" si="213"/>
        <v>34433725.410000004</v>
      </c>
      <c r="AR56" s="87">
        <f t="shared" si="213"/>
        <v>11600000.439999998</v>
      </c>
      <c r="AS56" s="87">
        <f t="shared" si="213"/>
        <v>10493088.119999999</v>
      </c>
      <c r="AT56" s="87">
        <f t="shared" si="213"/>
        <v>2679930</v>
      </c>
      <c r="AU56" s="87">
        <f t="shared" si="213"/>
        <v>13173018.119999999</v>
      </c>
      <c r="AV56" s="87">
        <f t="shared" si="213"/>
        <v>810724.91999999993</v>
      </c>
      <c r="AW56" s="87">
        <f t="shared" si="213"/>
        <v>0</v>
      </c>
      <c r="AX56" s="87">
        <f t="shared" si="213"/>
        <v>810724.91999999993</v>
      </c>
      <c r="AY56" s="87">
        <f>SUM(AY49:AY55)</f>
        <v>22903813.479999997</v>
      </c>
      <c r="AZ56" s="87">
        <f>SUM(AZ49:AZ55)</f>
        <v>2679930</v>
      </c>
      <c r="BA56" s="87">
        <f t="shared" si="213"/>
        <v>25583743.48</v>
      </c>
      <c r="BB56" s="87">
        <f>SUM(BB49:BB55)</f>
        <v>45829118.219999999</v>
      </c>
      <c r="BC56" s="87">
        <f>SUM(BC49:BC55)</f>
        <v>2679929.9999999981</v>
      </c>
      <c r="BD56" s="87">
        <f t="shared" si="213"/>
        <v>48509048.219999999</v>
      </c>
      <c r="BE56" s="87">
        <f>SUM(BE49:BE55)</f>
        <v>126211140</v>
      </c>
      <c r="BF56" s="87">
        <f>SUM(BF49:BF55)</f>
        <v>2679929.9999999842</v>
      </c>
      <c r="BG56" s="87">
        <f t="shared" si="213"/>
        <v>128891069.99999999</v>
      </c>
      <c r="BH56" s="57"/>
    </row>
    <row r="57" spans="1:60" s="4" customFormat="1" x14ac:dyDescent="0.2">
      <c r="A57" s="14" t="s">
        <v>117</v>
      </c>
      <c r="B57" s="103" t="s">
        <v>118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5" t="s">
        <v>91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0" t="s">
        <v>119</v>
      </c>
      <c r="AA57" s="100"/>
      <c r="AB57" s="100"/>
      <c r="AC57" s="100" t="s">
        <v>120</v>
      </c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 t="s">
        <v>150</v>
      </c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 t="s">
        <v>121</v>
      </c>
      <c r="BF57" s="100"/>
      <c r="BG57" s="100"/>
    </row>
    <row r="58" spans="1:60" x14ac:dyDescent="0.2">
      <c r="A58" s="5" t="s">
        <v>1</v>
      </c>
      <c r="B58" s="104">
        <v>238760.54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5">
        <v>218473.96</v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3">
        <f>B58+N58</f>
        <v>457234.5</v>
      </c>
      <c r="AA58" s="100"/>
      <c r="AB58" s="100"/>
      <c r="AC58" s="103">
        <v>203617.17</v>
      </c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3">
        <f>B58+N58+AC58+AR58</f>
        <v>660851.67000000004</v>
      </c>
      <c r="BF58" s="100"/>
      <c r="BG58" s="100"/>
    </row>
    <row r="59" spans="1:60" x14ac:dyDescent="0.2">
      <c r="A59" s="5" t="s">
        <v>3</v>
      </c>
      <c r="B59" s="104">
        <v>109789.46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>
        <v>130076.04</v>
      </c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3">
        <f>B59+N59</f>
        <v>239865.5</v>
      </c>
      <c r="AA59" s="100"/>
      <c r="AB59" s="100"/>
      <c r="AC59" s="103">
        <v>85262.83</v>
      </c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3">
        <f>B59+N59+AC59+AR59</f>
        <v>325128.33</v>
      </c>
      <c r="BF59" s="100"/>
      <c r="BG59" s="100"/>
      <c r="BH59" s="4"/>
    </row>
    <row r="60" spans="1:60" x14ac:dyDescent="0.2">
      <c r="A60" s="12" t="s">
        <v>5</v>
      </c>
      <c r="B60" s="104">
        <f>B58+B59</f>
        <v>348550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>
        <f>N58+N59</f>
        <v>348550</v>
      </c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3">
        <f>Z58+Z59</f>
        <v>697100</v>
      </c>
      <c r="AA60" s="100"/>
      <c r="AB60" s="100"/>
      <c r="AC60" s="103">
        <f>SUM(AC58:AC59)</f>
        <v>288880</v>
      </c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3">
        <f>SUM(BE58:BE59)</f>
        <v>985980</v>
      </c>
      <c r="BF60" s="100"/>
      <c r="BG60" s="100"/>
      <c r="BH60" s="16"/>
    </row>
    <row r="61" spans="1:60" x14ac:dyDescent="0.2">
      <c r="A61" s="87"/>
      <c r="B61" s="89"/>
      <c r="C61" s="90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</row>
    <row r="62" spans="1:60" ht="63.75" x14ac:dyDescent="0.2">
      <c r="A62" s="14" t="s">
        <v>11</v>
      </c>
      <c r="B62" s="11" t="s">
        <v>76</v>
      </c>
      <c r="C62" s="70" t="s">
        <v>77</v>
      </c>
      <c r="D62" s="11" t="s">
        <v>78</v>
      </c>
      <c r="E62" s="70" t="s">
        <v>79</v>
      </c>
      <c r="F62" s="70" t="s">
        <v>77</v>
      </c>
      <c r="G62" s="70" t="s">
        <v>80</v>
      </c>
      <c r="H62" s="70" t="s">
        <v>81</v>
      </c>
      <c r="I62" s="70" t="s">
        <v>77</v>
      </c>
      <c r="J62" s="70" t="s">
        <v>82</v>
      </c>
      <c r="K62" s="11" t="s">
        <v>83</v>
      </c>
      <c r="L62" s="70" t="s">
        <v>77</v>
      </c>
      <c r="M62" s="11" t="s">
        <v>84</v>
      </c>
      <c r="N62" s="11" t="s">
        <v>85</v>
      </c>
      <c r="O62" s="70" t="s">
        <v>77</v>
      </c>
      <c r="P62" s="11" t="s">
        <v>86</v>
      </c>
      <c r="Q62" s="70" t="s">
        <v>87</v>
      </c>
      <c r="R62" s="70" t="s">
        <v>77</v>
      </c>
      <c r="S62" s="70" t="s">
        <v>88</v>
      </c>
      <c r="T62" s="70" t="s">
        <v>89</v>
      </c>
      <c r="U62" s="70" t="s">
        <v>77</v>
      </c>
      <c r="V62" s="70" t="s">
        <v>90</v>
      </c>
      <c r="W62" s="70" t="s">
        <v>91</v>
      </c>
      <c r="X62" s="70" t="s">
        <v>77</v>
      </c>
      <c r="Y62" s="70" t="s">
        <v>92</v>
      </c>
      <c r="Z62" s="70" t="s">
        <v>93</v>
      </c>
      <c r="AA62" s="70" t="s">
        <v>77</v>
      </c>
      <c r="AB62" s="70" t="s">
        <v>94</v>
      </c>
      <c r="AC62" s="70" t="s">
        <v>53</v>
      </c>
      <c r="AD62" s="70" t="s">
        <v>77</v>
      </c>
      <c r="AE62" s="70" t="s">
        <v>95</v>
      </c>
      <c r="AF62" s="70" t="s">
        <v>96</v>
      </c>
      <c r="AG62" s="70" t="s">
        <v>77</v>
      </c>
      <c r="AH62" s="70" t="s">
        <v>97</v>
      </c>
      <c r="AI62" s="70" t="s">
        <v>98</v>
      </c>
      <c r="AJ62" s="70" t="s">
        <v>77</v>
      </c>
      <c r="AK62" s="70" t="s">
        <v>112</v>
      </c>
      <c r="AL62" s="70" t="s">
        <v>99</v>
      </c>
      <c r="AM62" s="70" t="s">
        <v>77</v>
      </c>
      <c r="AN62" s="70" t="s">
        <v>113</v>
      </c>
      <c r="AO62" s="70" t="s">
        <v>100</v>
      </c>
      <c r="AP62" s="70" t="s">
        <v>77</v>
      </c>
      <c r="AQ62" s="70" t="s">
        <v>114</v>
      </c>
      <c r="AR62" s="70" t="s">
        <v>101</v>
      </c>
      <c r="AS62" s="49" t="s">
        <v>60</v>
      </c>
      <c r="AT62" s="49" t="s">
        <v>77</v>
      </c>
      <c r="AU62" s="49" t="s">
        <v>61</v>
      </c>
      <c r="AV62" s="70" t="s">
        <v>102</v>
      </c>
      <c r="AW62" s="70" t="s">
        <v>77</v>
      </c>
      <c r="AX62" s="70" t="s">
        <v>115</v>
      </c>
      <c r="AY62" s="70" t="s">
        <v>103</v>
      </c>
      <c r="AZ62" s="70" t="s">
        <v>77</v>
      </c>
      <c r="BA62" s="70" t="s">
        <v>107</v>
      </c>
      <c r="BB62" s="70" t="s">
        <v>104</v>
      </c>
      <c r="BC62" s="70" t="s">
        <v>77</v>
      </c>
      <c r="BD62" s="70" t="s">
        <v>108</v>
      </c>
      <c r="BE62" s="70" t="s">
        <v>105</v>
      </c>
      <c r="BF62" s="70" t="s">
        <v>77</v>
      </c>
      <c r="BG62" s="70" t="s">
        <v>109</v>
      </c>
    </row>
    <row r="63" spans="1:60" x14ac:dyDescent="0.2">
      <c r="A63" s="12" t="s">
        <v>1</v>
      </c>
      <c r="B63" s="87">
        <f t="shared" ref="B63:BE67" si="214">B49</f>
        <v>7329506.6899999995</v>
      </c>
      <c r="C63" s="87">
        <f t="shared" si="214"/>
        <v>0</v>
      </c>
      <c r="D63" s="87">
        <f t="shared" si="214"/>
        <v>7329506.6899999995</v>
      </c>
      <c r="E63" s="87">
        <f t="shared" si="214"/>
        <v>7265952.2800000003</v>
      </c>
      <c r="F63" s="87">
        <f t="shared" si="214"/>
        <v>0</v>
      </c>
      <c r="G63" s="87">
        <f t="shared" si="214"/>
        <v>7265952.2800000003</v>
      </c>
      <c r="H63" s="87">
        <f t="shared" si="214"/>
        <v>7192181.9900000002</v>
      </c>
      <c r="I63" s="87">
        <f t="shared" si="214"/>
        <v>0</v>
      </c>
      <c r="J63" s="87">
        <f t="shared" si="214"/>
        <v>7192181.9900000002</v>
      </c>
      <c r="K63" s="87">
        <f t="shared" si="214"/>
        <v>21787640.960000001</v>
      </c>
      <c r="L63" s="87">
        <f>B58</f>
        <v>238760.54</v>
      </c>
      <c r="M63" s="87">
        <f>SUM(K63:L63)</f>
        <v>22026401.5</v>
      </c>
      <c r="N63" s="87">
        <f t="shared" si="214"/>
        <v>7290525.9400000004</v>
      </c>
      <c r="O63" s="87">
        <f t="shared" si="214"/>
        <v>0</v>
      </c>
      <c r="P63" s="87">
        <f t="shared" si="214"/>
        <v>7290525.9400000004</v>
      </c>
      <c r="Q63" s="87">
        <f t="shared" si="214"/>
        <v>7290525.9400000004</v>
      </c>
      <c r="R63" s="87">
        <f t="shared" si="214"/>
        <v>0</v>
      </c>
      <c r="S63" s="87">
        <f t="shared" si="214"/>
        <v>7290525.9400000004</v>
      </c>
      <c r="T63" s="87">
        <f t="shared" si="214"/>
        <v>7290525.9400000004</v>
      </c>
      <c r="U63" s="87">
        <f t="shared" si="214"/>
        <v>0</v>
      </c>
      <c r="V63" s="87">
        <f t="shared" si="214"/>
        <v>7290525.9400000004</v>
      </c>
      <c r="W63" s="87">
        <f t="shared" si="214"/>
        <v>21871577.82</v>
      </c>
      <c r="X63" s="87">
        <f>N58</f>
        <v>218473.96</v>
      </c>
      <c r="Y63" s="87">
        <f>SUM(W63:X63)</f>
        <v>22090051.780000001</v>
      </c>
      <c r="Z63" s="87">
        <f t="shared" si="214"/>
        <v>43659218.780000001</v>
      </c>
      <c r="AA63" s="87">
        <f>Z58</f>
        <v>457234.5</v>
      </c>
      <c r="AB63" s="87">
        <f>SUM(Z63:AA63)</f>
        <v>44116453.280000001</v>
      </c>
      <c r="AC63" s="87">
        <f t="shared" si="214"/>
        <v>7296235.4900000002</v>
      </c>
      <c r="AD63" s="87">
        <f t="shared" si="214"/>
        <v>0</v>
      </c>
      <c r="AE63" s="87">
        <f t="shared" si="214"/>
        <v>7296235.4900000002</v>
      </c>
      <c r="AF63" s="87">
        <f t="shared" si="214"/>
        <v>50955454.269999996</v>
      </c>
      <c r="AG63" s="87">
        <f t="shared" si="214"/>
        <v>0</v>
      </c>
      <c r="AH63" s="87">
        <f t="shared" si="214"/>
        <v>50955454.269999996</v>
      </c>
      <c r="AI63" s="87">
        <f t="shared" si="214"/>
        <v>7258272.3600000003</v>
      </c>
      <c r="AJ63" s="87">
        <f t="shared" si="214"/>
        <v>0</v>
      </c>
      <c r="AK63" s="87">
        <f t="shared" si="214"/>
        <v>7258272.3600000003</v>
      </c>
      <c r="AL63" s="87">
        <f t="shared" si="214"/>
        <v>7258272.3600000003</v>
      </c>
      <c r="AM63" s="87">
        <f t="shared" si="214"/>
        <v>0</v>
      </c>
      <c r="AN63" s="87">
        <f t="shared" si="214"/>
        <v>7258272.3600000003</v>
      </c>
      <c r="AO63" s="87">
        <f t="shared" si="214"/>
        <v>21812780.210000001</v>
      </c>
      <c r="AP63" s="87">
        <f>AC58</f>
        <v>203617.17</v>
      </c>
      <c r="AQ63" s="87">
        <f>SUM(AO63:AP63)</f>
        <v>22016397.380000003</v>
      </c>
      <c r="AR63" s="87">
        <f t="shared" si="214"/>
        <v>7241353.7400000002</v>
      </c>
      <c r="AS63" s="87">
        <f t="shared" si="214"/>
        <v>6611626.1399999997</v>
      </c>
      <c r="AT63" s="87">
        <f t="shared" si="214"/>
        <v>1650069</v>
      </c>
      <c r="AU63" s="87">
        <f t="shared" si="214"/>
        <v>8261695.1399999997</v>
      </c>
      <c r="AV63" s="87">
        <f t="shared" si="214"/>
        <v>225856.59</v>
      </c>
      <c r="AW63" s="87">
        <f t="shared" si="214"/>
        <v>0</v>
      </c>
      <c r="AX63" s="87">
        <f t="shared" si="214"/>
        <v>225856.59</v>
      </c>
      <c r="AY63" s="87">
        <f t="shared" si="214"/>
        <v>14078836.469999999</v>
      </c>
      <c r="AZ63" s="87">
        <f t="shared" si="214"/>
        <v>1650069</v>
      </c>
      <c r="BA63" s="87">
        <f t="shared" si="214"/>
        <v>15728905.469999999</v>
      </c>
      <c r="BB63" s="87">
        <f t="shared" si="214"/>
        <v>28595381.190000001</v>
      </c>
      <c r="BC63" s="87">
        <f t="shared" si="214"/>
        <v>1650068.9999999963</v>
      </c>
      <c r="BD63" s="87">
        <f t="shared" si="214"/>
        <v>30245450.189999998</v>
      </c>
      <c r="BE63" s="87">
        <f t="shared" si="214"/>
        <v>79550835.460000008</v>
      </c>
      <c r="BF63" s="87">
        <f>BE58+BF49</f>
        <v>2310920.669999985</v>
      </c>
      <c r="BG63" s="87">
        <f>SUM(BE63:BF63)</f>
        <v>81861756.129999995</v>
      </c>
    </row>
    <row r="64" spans="1:60" x14ac:dyDescent="0.2">
      <c r="A64" s="12" t="s">
        <v>2</v>
      </c>
      <c r="B64" s="87">
        <f t="shared" si="214"/>
        <v>561753.14</v>
      </c>
      <c r="C64" s="87">
        <f t="shared" si="214"/>
        <v>0</v>
      </c>
      <c r="D64" s="87">
        <f t="shared" si="214"/>
        <v>561753.14</v>
      </c>
      <c r="E64" s="87">
        <f t="shared" si="214"/>
        <v>560825.65</v>
      </c>
      <c r="F64" s="87">
        <f t="shared" si="214"/>
        <v>0</v>
      </c>
      <c r="G64" s="87">
        <f t="shared" si="214"/>
        <v>560825.65</v>
      </c>
      <c r="H64" s="87">
        <f t="shared" si="214"/>
        <v>547297.88</v>
      </c>
      <c r="I64" s="87">
        <f t="shared" si="214"/>
        <v>0</v>
      </c>
      <c r="J64" s="87">
        <f t="shared" si="214"/>
        <v>547297.88</v>
      </c>
      <c r="K64" s="87">
        <f t="shared" si="214"/>
        <v>1669876.67</v>
      </c>
      <c r="L64" s="87">
        <f t="shared" si="214"/>
        <v>0</v>
      </c>
      <c r="M64" s="87">
        <f t="shared" si="214"/>
        <v>1669876.67</v>
      </c>
      <c r="N64" s="87">
        <f t="shared" si="214"/>
        <v>483280.05</v>
      </c>
      <c r="O64" s="87">
        <f t="shared" si="214"/>
        <v>0</v>
      </c>
      <c r="P64" s="87">
        <f t="shared" si="214"/>
        <v>483280.05</v>
      </c>
      <c r="Q64" s="87">
        <f t="shared" si="214"/>
        <v>482337.94999999995</v>
      </c>
      <c r="R64" s="87">
        <f t="shared" si="214"/>
        <v>0</v>
      </c>
      <c r="S64" s="87">
        <f t="shared" si="214"/>
        <v>482337.94999999995</v>
      </c>
      <c r="T64" s="87">
        <f t="shared" si="214"/>
        <v>531734.80000000005</v>
      </c>
      <c r="U64" s="87">
        <f t="shared" si="214"/>
        <v>0</v>
      </c>
      <c r="V64" s="87">
        <f t="shared" si="214"/>
        <v>531734.80000000005</v>
      </c>
      <c r="W64" s="87">
        <f t="shared" si="214"/>
        <v>1497352.8</v>
      </c>
      <c r="X64" s="87">
        <f t="shared" si="214"/>
        <v>0</v>
      </c>
      <c r="Y64" s="87">
        <f t="shared" si="214"/>
        <v>1497352.8</v>
      </c>
      <c r="Z64" s="87">
        <f t="shared" si="214"/>
        <v>3167229.4699999997</v>
      </c>
      <c r="AA64" s="87">
        <f t="shared" si="214"/>
        <v>0</v>
      </c>
      <c r="AB64" s="87">
        <f t="shared" si="214"/>
        <v>3167229.4699999997</v>
      </c>
      <c r="AC64" s="87">
        <f t="shared" si="214"/>
        <v>522829.87</v>
      </c>
      <c r="AD64" s="87">
        <f t="shared" si="214"/>
        <v>0</v>
      </c>
      <c r="AE64" s="87">
        <f t="shared" si="214"/>
        <v>522829.87</v>
      </c>
      <c r="AF64" s="87">
        <f t="shared" si="214"/>
        <v>3690059.34</v>
      </c>
      <c r="AG64" s="87">
        <f t="shared" si="214"/>
        <v>0</v>
      </c>
      <c r="AH64" s="87">
        <f t="shared" si="214"/>
        <v>3690059.34</v>
      </c>
      <c r="AI64" s="87">
        <f t="shared" si="214"/>
        <v>520215.73</v>
      </c>
      <c r="AJ64" s="87">
        <f t="shared" si="214"/>
        <v>0</v>
      </c>
      <c r="AK64" s="87">
        <f t="shared" si="214"/>
        <v>520215.73</v>
      </c>
      <c r="AL64" s="87">
        <f t="shared" si="214"/>
        <v>520215.73</v>
      </c>
      <c r="AM64" s="87">
        <f t="shared" si="214"/>
        <v>0</v>
      </c>
      <c r="AN64" s="87">
        <f t="shared" si="214"/>
        <v>520215.73</v>
      </c>
      <c r="AO64" s="87">
        <f t="shared" si="214"/>
        <v>1563261.33</v>
      </c>
      <c r="AP64" s="87">
        <f t="shared" si="214"/>
        <v>0</v>
      </c>
      <c r="AQ64" s="87">
        <f t="shared" si="214"/>
        <v>1563261.33</v>
      </c>
      <c r="AR64" s="87">
        <f t="shared" si="214"/>
        <v>549586.43999999994</v>
      </c>
      <c r="AS64" s="87">
        <f t="shared" si="214"/>
        <v>432350.83999999997</v>
      </c>
      <c r="AT64" s="87">
        <f t="shared" si="214"/>
        <v>142036.9</v>
      </c>
      <c r="AU64" s="87">
        <f t="shared" si="214"/>
        <v>574387.74</v>
      </c>
      <c r="AV64" s="87">
        <f t="shared" si="214"/>
        <v>60360.03</v>
      </c>
      <c r="AW64" s="87">
        <f t="shared" si="214"/>
        <v>0</v>
      </c>
      <c r="AX64" s="87">
        <f t="shared" si="214"/>
        <v>60360.03</v>
      </c>
      <c r="AY64" s="87">
        <f t="shared" si="214"/>
        <v>1042297.3099999999</v>
      </c>
      <c r="AZ64" s="87">
        <f t="shared" si="214"/>
        <v>142036.90000000002</v>
      </c>
      <c r="BA64" s="87">
        <f t="shared" si="214"/>
        <v>1184334.21</v>
      </c>
      <c r="BB64" s="87">
        <f t="shared" si="214"/>
        <v>2082728.7699999998</v>
      </c>
      <c r="BC64" s="87">
        <f t="shared" si="214"/>
        <v>142036.90000000014</v>
      </c>
      <c r="BD64" s="87">
        <f t="shared" si="214"/>
        <v>2224765.67</v>
      </c>
      <c r="BE64" s="87">
        <f t="shared" si="214"/>
        <v>5772788.1100000003</v>
      </c>
      <c r="BF64" s="87">
        <f>BF50</f>
        <v>142036.89999999944</v>
      </c>
      <c r="BG64" s="87">
        <f t="shared" ref="BG64" si="215">BG50</f>
        <v>5914825.0099999998</v>
      </c>
    </row>
    <row r="65" spans="1:65" x14ac:dyDescent="0.2">
      <c r="A65" s="12" t="s">
        <v>3</v>
      </c>
      <c r="B65" s="87">
        <f t="shared" si="214"/>
        <v>2198271.1199999996</v>
      </c>
      <c r="C65" s="87">
        <f t="shared" si="214"/>
        <v>0</v>
      </c>
      <c r="D65" s="87">
        <f t="shared" si="214"/>
        <v>2198271.1199999996</v>
      </c>
      <c r="E65" s="87">
        <f t="shared" si="214"/>
        <v>2235196.06</v>
      </c>
      <c r="F65" s="87">
        <f t="shared" si="214"/>
        <v>0</v>
      </c>
      <c r="G65" s="87">
        <f t="shared" si="214"/>
        <v>2235196.06</v>
      </c>
      <c r="H65" s="87">
        <f t="shared" si="214"/>
        <v>2250485.79</v>
      </c>
      <c r="I65" s="87">
        <f t="shared" si="214"/>
        <v>0</v>
      </c>
      <c r="J65" s="87">
        <f t="shared" si="214"/>
        <v>2250485.79</v>
      </c>
      <c r="K65" s="87">
        <f t="shared" si="214"/>
        <v>6683952.9699999997</v>
      </c>
      <c r="L65" s="87">
        <f>B59</f>
        <v>109789.46</v>
      </c>
      <c r="M65" s="87">
        <f>K65+L65</f>
        <v>6793742.4299999997</v>
      </c>
      <c r="N65" s="87">
        <f t="shared" si="214"/>
        <v>2196389.1</v>
      </c>
      <c r="O65" s="87">
        <f t="shared" si="214"/>
        <v>0</v>
      </c>
      <c r="P65" s="87">
        <f t="shared" si="214"/>
        <v>2196389.1</v>
      </c>
      <c r="Q65" s="87">
        <f t="shared" si="214"/>
        <v>2166964.14</v>
      </c>
      <c r="R65" s="87">
        <f t="shared" si="214"/>
        <v>0</v>
      </c>
      <c r="S65" s="87">
        <f t="shared" si="214"/>
        <v>2166964.14</v>
      </c>
      <c r="T65" s="87">
        <f t="shared" si="214"/>
        <v>2203935.98</v>
      </c>
      <c r="U65" s="87">
        <f t="shared" si="214"/>
        <v>0</v>
      </c>
      <c r="V65" s="87">
        <f t="shared" si="214"/>
        <v>2203935.98</v>
      </c>
      <c r="W65" s="87">
        <f t="shared" si="214"/>
        <v>6567289.2199999997</v>
      </c>
      <c r="X65" s="87">
        <f>N59</f>
        <v>130076.04</v>
      </c>
      <c r="Y65" s="87">
        <f>W65+X65</f>
        <v>6697365.2599999998</v>
      </c>
      <c r="Z65" s="87">
        <f t="shared" si="214"/>
        <v>13251242.189999999</v>
      </c>
      <c r="AA65" s="87">
        <f>Z59</f>
        <v>239865.5</v>
      </c>
      <c r="AB65" s="87">
        <f>SUM(Z65:AA65)</f>
        <v>13491107.689999999</v>
      </c>
      <c r="AC65" s="87">
        <f t="shared" si="214"/>
        <v>2207075.39</v>
      </c>
      <c r="AD65" s="87">
        <f t="shared" si="214"/>
        <v>0</v>
      </c>
      <c r="AE65" s="87">
        <f t="shared" si="214"/>
        <v>2207075.39</v>
      </c>
      <c r="AF65" s="87">
        <f t="shared" si="214"/>
        <v>15458317.579999998</v>
      </c>
      <c r="AG65" s="87">
        <f t="shared" si="214"/>
        <v>0</v>
      </c>
      <c r="AH65" s="87">
        <f t="shared" si="214"/>
        <v>15458317.579999998</v>
      </c>
      <c r="AI65" s="87">
        <f t="shared" si="214"/>
        <v>2115865.08</v>
      </c>
      <c r="AJ65" s="87">
        <f t="shared" si="214"/>
        <v>0</v>
      </c>
      <c r="AK65" s="87">
        <f t="shared" si="214"/>
        <v>2115865.08</v>
      </c>
      <c r="AL65" s="87">
        <f t="shared" si="214"/>
        <v>2173670.9499999997</v>
      </c>
      <c r="AM65" s="87">
        <f t="shared" si="214"/>
        <v>0</v>
      </c>
      <c r="AN65" s="87">
        <f t="shared" si="214"/>
        <v>2173670.9499999997</v>
      </c>
      <c r="AO65" s="87">
        <f t="shared" si="214"/>
        <v>6496611.419999999</v>
      </c>
      <c r="AP65" s="87">
        <f>AP51+AC59</f>
        <v>85262.83</v>
      </c>
      <c r="AQ65" s="87">
        <f>SUM(AO65:AP65)</f>
        <v>6581874.2499999991</v>
      </c>
      <c r="AR65" s="87">
        <f t="shared" si="214"/>
        <v>2217334.1999999997</v>
      </c>
      <c r="AS65" s="87">
        <f t="shared" si="214"/>
        <v>2209921.7800000003</v>
      </c>
      <c r="AT65" s="87">
        <f t="shared" si="214"/>
        <v>707142.5</v>
      </c>
      <c r="AU65" s="87">
        <f t="shared" si="214"/>
        <v>2917064.2800000003</v>
      </c>
      <c r="AV65" s="87">
        <f t="shared" si="214"/>
        <v>346468.93</v>
      </c>
      <c r="AW65" s="87">
        <f t="shared" si="214"/>
        <v>0</v>
      </c>
      <c r="AX65" s="87">
        <f t="shared" si="214"/>
        <v>346468.93</v>
      </c>
      <c r="AY65" s="87">
        <f t="shared" si="214"/>
        <v>4773724.91</v>
      </c>
      <c r="AZ65" s="87">
        <f t="shared" si="214"/>
        <v>707142.5</v>
      </c>
      <c r="BA65" s="87">
        <f t="shared" si="214"/>
        <v>5480867.4100000001</v>
      </c>
      <c r="BB65" s="87">
        <f t="shared" si="214"/>
        <v>9063260.9399999976</v>
      </c>
      <c r="BC65" s="87">
        <f t="shared" si="214"/>
        <v>707142.50000000186</v>
      </c>
      <c r="BD65" s="87">
        <f t="shared" si="214"/>
        <v>9770403.4399999995</v>
      </c>
      <c r="BE65" s="87">
        <f t="shared" si="214"/>
        <v>24521578.52</v>
      </c>
      <c r="BF65" s="87">
        <f>BE59+BF51</f>
        <v>1032270.8300000001</v>
      </c>
      <c r="BG65" s="87">
        <f>BE65+BF65</f>
        <v>25553849.350000001</v>
      </c>
    </row>
    <row r="66" spans="1:65" x14ac:dyDescent="0.2">
      <c r="A66" s="12" t="s">
        <v>4</v>
      </c>
      <c r="B66" s="87">
        <f t="shared" si="214"/>
        <v>622273.03999999992</v>
      </c>
      <c r="C66" s="87">
        <f t="shared" si="214"/>
        <v>0</v>
      </c>
      <c r="D66" s="87">
        <f t="shared" si="214"/>
        <v>622273.03999999992</v>
      </c>
      <c r="E66" s="87">
        <f t="shared" si="214"/>
        <v>609879.40999999992</v>
      </c>
      <c r="F66" s="87">
        <f t="shared" si="214"/>
        <v>0</v>
      </c>
      <c r="G66" s="87">
        <f t="shared" si="214"/>
        <v>609879.40999999992</v>
      </c>
      <c r="H66" s="87">
        <f t="shared" si="214"/>
        <v>602683.66999999993</v>
      </c>
      <c r="I66" s="87">
        <f t="shared" si="214"/>
        <v>0</v>
      </c>
      <c r="J66" s="87">
        <f t="shared" si="214"/>
        <v>602683.66999999993</v>
      </c>
      <c r="K66" s="87">
        <f t="shared" si="214"/>
        <v>1834836.1199999996</v>
      </c>
      <c r="L66" s="87">
        <f t="shared" si="214"/>
        <v>0</v>
      </c>
      <c r="M66" s="87">
        <f t="shared" si="214"/>
        <v>1834836.1199999996</v>
      </c>
      <c r="N66" s="87">
        <f t="shared" si="214"/>
        <v>613015.72</v>
      </c>
      <c r="O66" s="87">
        <f t="shared" si="214"/>
        <v>0</v>
      </c>
      <c r="P66" s="87">
        <f t="shared" si="214"/>
        <v>613015.72</v>
      </c>
      <c r="Q66" s="87">
        <f t="shared" si="214"/>
        <v>613015.72</v>
      </c>
      <c r="R66" s="87">
        <f t="shared" si="214"/>
        <v>0</v>
      </c>
      <c r="S66" s="87">
        <f t="shared" si="214"/>
        <v>613015.72</v>
      </c>
      <c r="T66" s="87">
        <f t="shared" si="214"/>
        <v>613015.72</v>
      </c>
      <c r="U66" s="87">
        <f t="shared" si="214"/>
        <v>0</v>
      </c>
      <c r="V66" s="87">
        <f t="shared" si="214"/>
        <v>613015.72</v>
      </c>
      <c r="W66" s="87">
        <f t="shared" si="214"/>
        <v>1839047.1600000001</v>
      </c>
      <c r="X66" s="87">
        <f t="shared" si="214"/>
        <v>0</v>
      </c>
      <c r="Y66" s="87">
        <f t="shared" si="214"/>
        <v>1839047.1600000001</v>
      </c>
      <c r="Z66" s="87">
        <f t="shared" si="214"/>
        <v>3673883.28</v>
      </c>
      <c r="AA66" s="87">
        <f t="shared" si="214"/>
        <v>0</v>
      </c>
      <c r="AB66" s="87">
        <f t="shared" si="214"/>
        <v>3673883.28</v>
      </c>
      <c r="AC66" s="87">
        <f t="shared" si="214"/>
        <v>604347.67999999993</v>
      </c>
      <c r="AD66" s="87">
        <f t="shared" si="214"/>
        <v>0</v>
      </c>
      <c r="AE66" s="87">
        <f t="shared" si="214"/>
        <v>604347.67999999993</v>
      </c>
      <c r="AF66" s="87">
        <f t="shared" si="214"/>
        <v>4278230.96</v>
      </c>
      <c r="AG66" s="87">
        <f t="shared" si="214"/>
        <v>0</v>
      </c>
      <c r="AH66" s="87">
        <f t="shared" si="214"/>
        <v>4278230.96</v>
      </c>
      <c r="AI66" s="87">
        <f t="shared" si="214"/>
        <v>610688.29</v>
      </c>
      <c r="AJ66" s="87">
        <f t="shared" si="214"/>
        <v>0</v>
      </c>
      <c r="AK66" s="87">
        <f t="shared" si="214"/>
        <v>610688.29</v>
      </c>
      <c r="AL66" s="87">
        <f t="shared" si="214"/>
        <v>610688.29</v>
      </c>
      <c r="AM66" s="87">
        <f t="shared" si="214"/>
        <v>0</v>
      </c>
      <c r="AN66" s="87">
        <f t="shared" si="214"/>
        <v>610688.29</v>
      </c>
      <c r="AO66" s="87">
        <f t="shared" si="214"/>
        <v>1825724.26</v>
      </c>
      <c r="AP66" s="87">
        <f t="shared" si="214"/>
        <v>0</v>
      </c>
      <c r="AQ66" s="87">
        <f t="shared" si="214"/>
        <v>1825724.26</v>
      </c>
      <c r="AR66" s="87">
        <f t="shared" si="214"/>
        <v>626606.87</v>
      </c>
      <c r="AS66" s="87">
        <f t="shared" si="214"/>
        <v>512328.67000000004</v>
      </c>
      <c r="AT66" s="87">
        <f t="shared" si="214"/>
        <v>180681.60000000001</v>
      </c>
      <c r="AU66" s="87">
        <f t="shared" si="214"/>
        <v>693010.2699999999</v>
      </c>
      <c r="AV66" s="87">
        <f t="shared" si="214"/>
        <v>35102.449999999997</v>
      </c>
      <c r="AW66" s="87">
        <f t="shared" si="214"/>
        <v>0</v>
      </c>
      <c r="AX66" s="87">
        <f t="shared" si="214"/>
        <v>35102.449999999997</v>
      </c>
      <c r="AY66" s="87">
        <f t="shared" si="214"/>
        <v>1174037.99</v>
      </c>
      <c r="AZ66" s="87">
        <f t="shared" si="214"/>
        <v>180681.60000000009</v>
      </c>
      <c r="BA66" s="87">
        <f t="shared" si="214"/>
        <v>1354719.59</v>
      </c>
      <c r="BB66" s="87">
        <f t="shared" si="214"/>
        <v>2395414.5700000003</v>
      </c>
      <c r="BC66" s="87">
        <f t="shared" si="214"/>
        <v>180681.59999999963</v>
      </c>
      <c r="BD66" s="87">
        <f t="shared" si="214"/>
        <v>2576096.17</v>
      </c>
      <c r="BE66" s="87">
        <f t="shared" si="214"/>
        <v>6673645.5300000003</v>
      </c>
      <c r="BF66" s="87">
        <f t="shared" ref="BF66:BG66" si="216">BF52</f>
        <v>180681.59999999963</v>
      </c>
      <c r="BG66" s="87">
        <f t="shared" si="216"/>
        <v>6854327.1299999999</v>
      </c>
    </row>
    <row r="67" spans="1:65" x14ac:dyDescent="0.2">
      <c r="A67" s="12" t="s">
        <v>7</v>
      </c>
      <c r="B67" s="87">
        <f t="shared" si="214"/>
        <v>736931.09</v>
      </c>
      <c r="C67" s="87">
        <f t="shared" si="214"/>
        <v>0</v>
      </c>
      <c r="D67" s="87">
        <f t="shared" si="214"/>
        <v>736931.09</v>
      </c>
      <c r="E67" s="87">
        <f t="shared" si="214"/>
        <v>744122.54</v>
      </c>
      <c r="F67" s="87">
        <f t="shared" si="214"/>
        <v>0</v>
      </c>
      <c r="G67" s="87">
        <f t="shared" si="214"/>
        <v>744122.54</v>
      </c>
      <c r="H67" s="87">
        <f t="shared" si="214"/>
        <v>719359.13</v>
      </c>
      <c r="I67" s="87">
        <f t="shared" si="214"/>
        <v>0</v>
      </c>
      <c r="J67" s="87">
        <f t="shared" si="214"/>
        <v>719359.13</v>
      </c>
      <c r="K67" s="87">
        <f t="shared" si="214"/>
        <v>2200412.7599999998</v>
      </c>
      <c r="L67" s="87">
        <f t="shared" si="214"/>
        <v>0</v>
      </c>
      <c r="M67" s="87">
        <f t="shared" si="214"/>
        <v>2200412.7599999998</v>
      </c>
      <c r="N67" s="87">
        <f t="shared" si="214"/>
        <v>700768.21000000008</v>
      </c>
      <c r="O67" s="87">
        <f t="shared" si="214"/>
        <v>0</v>
      </c>
      <c r="P67" s="87">
        <f t="shared" si="214"/>
        <v>700768.21000000008</v>
      </c>
      <c r="Q67" s="87">
        <f t="shared" si="214"/>
        <v>700768.21000000008</v>
      </c>
      <c r="R67" s="87">
        <f t="shared" si="214"/>
        <v>0</v>
      </c>
      <c r="S67" s="87">
        <f t="shared" si="214"/>
        <v>700768.21000000008</v>
      </c>
      <c r="T67" s="87">
        <f t="shared" si="214"/>
        <v>700768.21000000008</v>
      </c>
      <c r="U67" s="87">
        <f t="shared" si="214"/>
        <v>0</v>
      </c>
      <c r="V67" s="87">
        <f t="shared" si="214"/>
        <v>700768.21000000008</v>
      </c>
      <c r="W67" s="87">
        <f t="shared" si="214"/>
        <v>2102304.6300000004</v>
      </c>
      <c r="X67" s="87">
        <f t="shared" si="214"/>
        <v>0</v>
      </c>
      <c r="Y67" s="87">
        <f t="shared" si="214"/>
        <v>2102304.6300000004</v>
      </c>
      <c r="Z67" s="87">
        <f t="shared" si="214"/>
        <v>4302717.3900000006</v>
      </c>
      <c r="AA67" s="87">
        <f t="shared" si="214"/>
        <v>0</v>
      </c>
      <c r="AB67" s="87">
        <f t="shared" si="214"/>
        <v>4302717.3900000006</v>
      </c>
      <c r="AC67" s="87">
        <f t="shared" si="214"/>
        <v>738849.24</v>
      </c>
      <c r="AD67" s="87">
        <f t="shared" si="214"/>
        <v>0</v>
      </c>
      <c r="AE67" s="87">
        <f t="shared" si="214"/>
        <v>738849.24</v>
      </c>
      <c r="AF67" s="87">
        <f t="shared" si="214"/>
        <v>5041566.6300000008</v>
      </c>
      <c r="AG67" s="87">
        <f t="shared" si="214"/>
        <v>0</v>
      </c>
      <c r="AH67" s="87">
        <f t="shared" si="214"/>
        <v>5041566.6300000008</v>
      </c>
      <c r="AI67" s="87">
        <f t="shared" si="214"/>
        <v>736931.09</v>
      </c>
      <c r="AJ67" s="87">
        <f t="shared" si="214"/>
        <v>0</v>
      </c>
      <c r="AK67" s="87">
        <f t="shared" si="214"/>
        <v>736931.09</v>
      </c>
      <c r="AL67" s="87">
        <f t="shared" si="214"/>
        <v>736931.09</v>
      </c>
      <c r="AM67" s="87">
        <f t="shared" si="214"/>
        <v>0</v>
      </c>
      <c r="AN67" s="87">
        <f t="shared" si="214"/>
        <v>736931.09</v>
      </c>
      <c r="AO67" s="87">
        <f t="shared" si="214"/>
        <v>2212711.42</v>
      </c>
      <c r="AP67" s="87">
        <f t="shared" si="214"/>
        <v>0</v>
      </c>
      <c r="AQ67" s="87">
        <f t="shared" si="214"/>
        <v>2212711.42</v>
      </c>
      <c r="AR67" s="87">
        <f t="shared" si="214"/>
        <v>736931.09</v>
      </c>
      <c r="AS67" s="87">
        <f t="shared" si="214"/>
        <v>557439.57999999996</v>
      </c>
      <c r="AT67" s="87">
        <f t="shared" si="214"/>
        <v>0</v>
      </c>
      <c r="AU67" s="87">
        <f t="shared" si="214"/>
        <v>557439.57999999996</v>
      </c>
      <c r="AV67" s="87">
        <f t="shared" si="214"/>
        <v>79483.350000000006</v>
      </c>
      <c r="AW67" s="87">
        <f t="shared" ref="AW67:BG67" si="217">AW53</f>
        <v>0</v>
      </c>
      <c r="AX67" s="87">
        <f t="shared" si="217"/>
        <v>79483.350000000006</v>
      </c>
      <c r="AY67" s="87">
        <f t="shared" si="217"/>
        <v>1373854.02</v>
      </c>
      <c r="AZ67" s="87">
        <f t="shared" si="217"/>
        <v>0</v>
      </c>
      <c r="BA67" s="87">
        <f t="shared" si="217"/>
        <v>1373854.02</v>
      </c>
      <c r="BB67" s="87">
        <f t="shared" si="217"/>
        <v>2847716.2</v>
      </c>
      <c r="BC67" s="87">
        <f t="shared" si="217"/>
        <v>0</v>
      </c>
      <c r="BD67" s="87">
        <f t="shared" si="217"/>
        <v>2847716.2</v>
      </c>
      <c r="BE67" s="87">
        <f t="shared" si="217"/>
        <v>7889282.8300000001</v>
      </c>
      <c r="BF67" s="87">
        <f t="shared" si="217"/>
        <v>0</v>
      </c>
      <c r="BG67" s="87">
        <f t="shared" si="217"/>
        <v>7889282.8300000001</v>
      </c>
    </row>
    <row r="68" spans="1:65" x14ac:dyDescent="0.2">
      <c r="A68" s="12" t="s">
        <v>106</v>
      </c>
      <c r="B68" s="87">
        <f t="shared" ref="B68:BG69" si="218">B54</f>
        <v>131039.5</v>
      </c>
      <c r="C68" s="87">
        <f t="shared" si="218"/>
        <v>0</v>
      </c>
      <c r="D68" s="87">
        <f t="shared" si="218"/>
        <v>131039.5</v>
      </c>
      <c r="E68" s="87">
        <f t="shared" si="218"/>
        <v>130029</v>
      </c>
      <c r="F68" s="87">
        <f t="shared" si="218"/>
        <v>0</v>
      </c>
      <c r="G68" s="87">
        <f t="shared" si="218"/>
        <v>130029</v>
      </c>
      <c r="H68" s="87">
        <f t="shared" si="218"/>
        <v>127666.5</v>
      </c>
      <c r="I68" s="87">
        <f t="shared" si="218"/>
        <v>0</v>
      </c>
      <c r="J68" s="87">
        <f t="shared" si="218"/>
        <v>127666.5</v>
      </c>
      <c r="K68" s="87">
        <f t="shared" si="218"/>
        <v>388735</v>
      </c>
      <c r="L68" s="87">
        <f t="shared" si="218"/>
        <v>0</v>
      </c>
      <c r="M68" s="87">
        <f t="shared" si="218"/>
        <v>388735</v>
      </c>
      <c r="N68" s="87">
        <f t="shared" si="218"/>
        <v>143525</v>
      </c>
      <c r="O68" s="87">
        <f t="shared" si="218"/>
        <v>0</v>
      </c>
      <c r="P68" s="87">
        <f t="shared" si="218"/>
        <v>143525</v>
      </c>
      <c r="Q68" s="87">
        <f t="shared" si="218"/>
        <v>143525</v>
      </c>
      <c r="R68" s="87">
        <f t="shared" si="218"/>
        <v>0</v>
      </c>
      <c r="S68" s="87">
        <f t="shared" si="218"/>
        <v>143525</v>
      </c>
      <c r="T68" s="87">
        <f t="shared" si="218"/>
        <v>143525</v>
      </c>
      <c r="U68" s="87">
        <f t="shared" si="218"/>
        <v>0</v>
      </c>
      <c r="V68" s="87">
        <f t="shared" si="218"/>
        <v>143525</v>
      </c>
      <c r="W68" s="87">
        <f t="shared" si="218"/>
        <v>430575</v>
      </c>
      <c r="X68" s="87">
        <f t="shared" si="218"/>
        <v>0</v>
      </c>
      <c r="Y68" s="87">
        <f t="shared" si="218"/>
        <v>430575</v>
      </c>
      <c r="Z68" s="87">
        <f t="shared" si="218"/>
        <v>819310</v>
      </c>
      <c r="AA68" s="87">
        <f t="shared" si="218"/>
        <v>0</v>
      </c>
      <c r="AB68" s="87">
        <f t="shared" si="218"/>
        <v>819310</v>
      </c>
      <c r="AC68" s="87">
        <f t="shared" si="218"/>
        <v>139083</v>
      </c>
      <c r="AD68" s="87">
        <f t="shared" si="218"/>
        <v>0</v>
      </c>
      <c r="AE68" s="87">
        <f t="shared" si="218"/>
        <v>139083</v>
      </c>
      <c r="AF68" s="87">
        <f t="shared" si="218"/>
        <v>958393</v>
      </c>
      <c r="AG68" s="87">
        <f t="shared" si="218"/>
        <v>0</v>
      </c>
      <c r="AH68" s="87">
        <f t="shared" si="218"/>
        <v>958393</v>
      </c>
      <c r="AI68" s="87">
        <f t="shared" si="218"/>
        <v>143525</v>
      </c>
      <c r="AJ68" s="87">
        <f t="shared" si="218"/>
        <v>0</v>
      </c>
      <c r="AK68" s="87">
        <f t="shared" si="218"/>
        <v>143525</v>
      </c>
      <c r="AL68" s="87">
        <f t="shared" si="218"/>
        <v>143525</v>
      </c>
      <c r="AM68" s="87">
        <f t="shared" si="218"/>
        <v>0</v>
      </c>
      <c r="AN68" s="87">
        <f t="shared" si="218"/>
        <v>143525</v>
      </c>
      <c r="AO68" s="87">
        <f t="shared" si="218"/>
        <v>426133</v>
      </c>
      <c r="AP68" s="87">
        <f t="shared" si="218"/>
        <v>0</v>
      </c>
      <c r="AQ68" s="87">
        <f t="shared" si="218"/>
        <v>426133</v>
      </c>
      <c r="AR68" s="87">
        <f t="shared" si="218"/>
        <v>150565.5</v>
      </c>
      <c r="AS68" s="87">
        <f t="shared" si="218"/>
        <v>91798.5</v>
      </c>
      <c r="AT68" s="87">
        <f t="shared" si="218"/>
        <v>0</v>
      </c>
      <c r="AU68" s="87">
        <f t="shared" si="218"/>
        <v>91798.5</v>
      </c>
      <c r="AV68" s="87">
        <f t="shared" si="218"/>
        <v>19397.5</v>
      </c>
      <c r="AW68" s="87">
        <f t="shared" si="218"/>
        <v>0</v>
      </c>
      <c r="AX68" s="87">
        <f t="shared" si="218"/>
        <v>19397.5</v>
      </c>
      <c r="AY68" s="87">
        <f t="shared" si="218"/>
        <v>261761.5</v>
      </c>
      <c r="AZ68" s="87">
        <f t="shared" si="218"/>
        <v>0</v>
      </c>
      <c r="BA68" s="87">
        <f t="shared" si="218"/>
        <v>261761.5</v>
      </c>
      <c r="BB68" s="87">
        <f t="shared" si="218"/>
        <v>548811.5</v>
      </c>
      <c r="BC68" s="87">
        <f t="shared" si="218"/>
        <v>0</v>
      </c>
      <c r="BD68" s="87">
        <f t="shared" si="218"/>
        <v>548811.5</v>
      </c>
      <c r="BE68" s="87">
        <f t="shared" si="218"/>
        <v>1507204.5</v>
      </c>
      <c r="BF68" s="87">
        <f t="shared" si="218"/>
        <v>0</v>
      </c>
      <c r="BG68" s="87">
        <f t="shared" si="218"/>
        <v>1507204.5</v>
      </c>
    </row>
    <row r="69" spans="1:65" x14ac:dyDescent="0.2">
      <c r="A69" s="5" t="s">
        <v>55</v>
      </c>
      <c r="B69" s="87">
        <f t="shared" si="218"/>
        <v>0</v>
      </c>
      <c r="C69" s="87">
        <f t="shared" si="218"/>
        <v>0</v>
      </c>
      <c r="D69" s="87">
        <f t="shared" si="218"/>
        <v>0</v>
      </c>
      <c r="E69" s="87">
        <f t="shared" si="218"/>
        <v>0</v>
      </c>
      <c r="F69" s="87">
        <f t="shared" si="218"/>
        <v>0</v>
      </c>
      <c r="G69" s="87">
        <f t="shared" si="218"/>
        <v>0</v>
      </c>
      <c r="H69" s="87">
        <f t="shared" si="218"/>
        <v>0</v>
      </c>
      <c r="I69" s="87">
        <f t="shared" si="218"/>
        <v>0</v>
      </c>
      <c r="J69" s="87">
        <f t="shared" si="218"/>
        <v>0</v>
      </c>
      <c r="K69" s="87">
        <f t="shared" si="218"/>
        <v>0</v>
      </c>
      <c r="L69" s="87">
        <f t="shared" si="218"/>
        <v>0</v>
      </c>
      <c r="M69" s="87">
        <f t="shared" si="218"/>
        <v>0</v>
      </c>
      <c r="N69" s="87">
        <f t="shared" si="218"/>
        <v>0</v>
      </c>
      <c r="O69" s="87">
        <f t="shared" si="218"/>
        <v>0</v>
      </c>
      <c r="P69" s="87">
        <f t="shared" si="218"/>
        <v>0</v>
      </c>
      <c r="Q69" s="87">
        <f t="shared" si="218"/>
        <v>0</v>
      </c>
      <c r="R69" s="87">
        <f t="shared" si="218"/>
        <v>0</v>
      </c>
      <c r="S69" s="87">
        <f t="shared" si="218"/>
        <v>0</v>
      </c>
      <c r="T69" s="87">
        <f t="shared" si="218"/>
        <v>0</v>
      </c>
      <c r="U69" s="87">
        <f t="shared" si="218"/>
        <v>0</v>
      </c>
      <c r="V69" s="87">
        <f t="shared" si="218"/>
        <v>0</v>
      </c>
      <c r="W69" s="87">
        <f t="shared" si="218"/>
        <v>0</v>
      </c>
      <c r="X69" s="87">
        <f t="shared" si="218"/>
        <v>0</v>
      </c>
      <c r="Y69" s="87">
        <f t="shared" si="218"/>
        <v>0</v>
      </c>
      <c r="Z69" s="87">
        <f t="shared" si="218"/>
        <v>0</v>
      </c>
      <c r="AA69" s="87">
        <f t="shared" si="218"/>
        <v>0</v>
      </c>
      <c r="AB69" s="87">
        <f t="shared" si="218"/>
        <v>0</v>
      </c>
      <c r="AC69" s="87">
        <f t="shared" si="218"/>
        <v>0</v>
      </c>
      <c r="AD69" s="87">
        <f t="shared" si="218"/>
        <v>0</v>
      </c>
      <c r="AE69" s="87">
        <f t="shared" si="218"/>
        <v>0</v>
      </c>
      <c r="AF69" s="87">
        <f t="shared" si="218"/>
        <v>0</v>
      </c>
      <c r="AG69" s="87">
        <f t="shared" si="218"/>
        <v>0</v>
      </c>
      <c r="AH69" s="87">
        <f t="shared" si="218"/>
        <v>0</v>
      </c>
      <c r="AI69" s="87">
        <f t="shared" si="218"/>
        <v>29370.710000000006</v>
      </c>
      <c r="AJ69" s="87">
        <f t="shared" si="218"/>
        <v>0</v>
      </c>
      <c r="AK69" s="87">
        <f t="shared" si="218"/>
        <v>29370.710000000006</v>
      </c>
      <c r="AL69" s="87">
        <f t="shared" si="218"/>
        <v>67133.06</v>
      </c>
      <c r="AM69" s="87">
        <f t="shared" si="218"/>
        <v>0</v>
      </c>
      <c r="AN69" s="87">
        <f t="shared" si="218"/>
        <v>67133.06</v>
      </c>
      <c r="AO69" s="87">
        <f t="shared" si="218"/>
        <v>96503.77</v>
      </c>
      <c r="AP69" s="87">
        <f t="shared" si="218"/>
        <v>0</v>
      </c>
      <c r="AQ69" s="87">
        <f t="shared" si="218"/>
        <v>96503.77</v>
      </c>
      <c r="AR69" s="87">
        <f t="shared" si="218"/>
        <v>77622.600000000006</v>
      </c>
      <c r="AS69" s="87">
        <f t="shared" si="218"/>
        <v>77622.61</v>
      </c>
      <c r="AT69" s="87">
        <f t="shared" si="218"/>
        <v>0</v>
      </c>
      <c r="AU69" s="87">
        <f t="shared" si="218"/>
        <v>77622.61</v>
      </c>
      <c r="AV69" s="87">
        <f t="shared" si="218"/>
        <v>44056.070000000007</v>
      </c>
      <c r="AW69" s="87">
        <f t="shared" si="218"/>
        <v>0</v>
      </c>
      <c r="AX69" s="87">
        <f t="shared" si="218"/>
        <v>44056.070000000007</v>
      </c>
      <c r="AY69" s="87">
        <f t="shared" si="218"/>
        <v>199301.28000000003</v>
      </c>
      <c r="AZ69" s="87">
        <f t="shared" si="218"/>
        <v>0</v>
      </c>
      <c r="BA69" s="87">
        <f t="shared" si="218"/>
        <v>199301.28000000003</v>
      </c>
      <c r="BB69" s="87">
        <f t="shared" si="218"/>
        <v>295805.05</v>
      </c>
      <c r="BC69" s="87">
        <f t="shared" si="218"/>
        <v>0</v>
      </c>
      <c r="BD69" s="87">
        <f t="shared" si="218"/>
        <v>295805.05</v>
      </c>
      <c r="BE69" s="87">
        <f t="shared" si="218"/>
        <v>295805.05</v>
      </c>
      <c r="BF69" s="87">
        <f t="shared" si="218"/>
        <v>0</v>
      </c>
      <c r="BG69" s="87">
        <f t="shared" si="218"/>
        <v>295805.05</v>
      </c>
    </row>
    <row r="70" spans="1:65" x14ac:dyDescent="0.2">
      <c r="A70" s="12" t="s">
        <v>5</v>
      </c>
      <c r="B70" s="87">
        <f>SUM(B63:B69)</f>
        <v>11579774.579999998</v>
      </c>
      <c r="C70" s="87">
        <f t="shared" ref="C70:AH70" si="219">SUM(C63:C69)</f>
        <v>0</v>
      </c>
      <c r="D70" s="87">
        <f t="shared" si="219"/>
        <v>11579774.579999998</v>
      </c>
      <c r="E70" s="87">
        <f t="shared" si="219"/>
        <v>11546004.940000001</v>
      </c>
      <c r="F70" s="87">
        <f t="shared" si="219"/>
        <v>0</v>
      </c>
      <c r="G70" s="87">
        <f t="shared" si="219"/>
        <v>11546004.940000001</v>
      </c>
      <c r="H70" s="87">
        <f t="shared" si="219"/>
        <v>11439674.960000001</v>
      </c>
      <c r="I70" s="87">
        <f t="shared" si="219"/>
        <v>0</v>
      </c>
      <c r="J70" s="87">
        <f t="shared" si="219"/>
        <v>11439674.960000001</v>
      </c>
      <c r="K70" s="87">
        <f t="shared" si="219"/>
        <v>34565454.480000004</v>
      </c>
      <c r="L70" s="87">
        <f t="shared" si="219"/>
        <v>348550</v>
      </c>
      <c r="M70" s="87">
        <f t="shared" si="219"/>
        <v>34914004.480000004</v>
      </c>
      <c r="N70" s="87">
        <f t="shared" si="219"/>
        <v>11427504.020000001</v>
      </c>
      <c r="O70" s="87">
        <f t="shared" si="219"/>
        <v>0</v>
      </c>
      <c r="P70" s="87">
        <f t="shared" si="219"/>
        <v>11427504.020000001</v>
      </c>
      <c r="Q70" s="87">
        <f t="shared" si="219"/>
        <v>11397136.960000003</v>
      </c>
      <c r="R70" s="87">
        <f t="shared" si="219"/>
        <v>0</v>
      </c>
      <c r="S70" s="87">
        <f t="shared" si="219"/>
        <v>11397136.960000003</v>
      </c>
      <c r="T70" s="87">
        <f t="shared" si="219"/>
        <v>11483505.650000002</v>
      </c>
      <c r="U70" s="87">
        <f t="shared" si="219"/>
        <v>0</v>
      </c>
      <c r="V70" s="87">
        <f t="shared" si="219"/>
        <v>11483505.650000002</v>
      </c>
      <c r="W70" s="87">
        <f t="shared" si="219"/>
        <v>34308146.630000003</v>
      </c>
      <c r="X70" s="87">
        <f t="shared" si="219"/>
        <v>348550</v>
      </c>
      <c r="Y70" s="87">
        <f t="shared" si="219"/>
        <v>34656696.630000003</v>
      </c>
      <c r="Z70" s="87">
        <f t="shared" si="219"/>
        <v>68873601.109999999</v>
      </c>
      <c r="AA70" s="87">
        <f t="shared" si="219"/>
        <v>697100</v>
      </c>
      <c r="AB70" s="87">
        <f t="shared" si="219"/>
        <v>69570701.109999999</v>
      </c>
      <c r="AC70" s="87">
        <f t="shared" si="219"/>
        <v>11508420.67</v>
      </c>
      <c r="AD70" s="87">
        <f t="shared" si="219"/>
        <v>0</v>
      </c>
      <c r="AE70" s="87">
        <f t="shared" si="219"/>
        <v>11508420.67</v>
      </c>
      <c r="AF70" s="87">
        <f t="shared" si="219"/>
        <v>80382021.779999986</v>
      </c>
      <c r="AG70" s="87">
        <f t="shared" si="219"/>
        <v>0</v>
      </c>
      <c r="AH70" s="87">
        <f t="shared" si="219"/>
        <v>80382021.779999986</v>
      </c>
      <c r="AI70" s="87">
        <f>SUM(AI63:AI69)</f>
        <v>11414868.260000002</v>
      </c>
      <c r="AJ70" s="87">
        <f t="shared" ref="AJ70:AX70" si="220">SUM(AJ63:AJ69)</f>
        <v>0</v>
      </c>
      <c r="AK70" s="87">
        <f t="shared" si="220"/>
        <v>11414868.260000002</v>
      </c>
      <c r="AL70" s="87">
        <f t="shared" si="220"/>
        <v>11510436.479999999</v>
      </c>
      <c r="AM70" s="87">
        <f t="shared" si="220"/>
        <v>0</v>
      </c>
      <c r="AN70" s="87">
        <f t="shared" si="220"/>
        <v>11510436.479999999</v>
      </c>
      <c r="AO70" s="87">
        <f t="shared" si="220"/>
        <v>34433725.410000004</v>
      </c>
      <c r="AP70" s="87">
        <f t="shared" si="220"/>
        <v>288880</v>
      </c>
      <c r="AQ70" s="87">
        <f t="shared" si="220"/>
        <v>34722605.410000004</v>
      </c>
      <c r="AR70" s="87">
        <f t="shared" si="220"/>
        <v>11600000.439999998</v>
      </c>
      <c r="AS70" s="87">
        <f t="shared" si="220"/>
        <v>10493088.119999999</v>
      </c>
      <c r="AT70" s="87">
        <f t="shared" si="220"/>
        <v>2679930</v>
      </c>
      <c r="AU70" s="87">
        <f t="shared" si="220"/>
        <v>13173018.119999999</v>
      </c>
      <c r="AV70" s="87">
        <f t="shared" si="220"/>
        <v>810724.91999999993</v>
      </c>
      <c r="AW70" s="87">
        <f t="shared" si="220"/>
        <v>0</v>
      </c>
      <c r="AX70" s="87">
        <f t="shared" si="220"/>
        <v>810724.91999999993</v>
      </c>
      <c r="AY70" s="87">
        <f>SUM(AY63:AY69)</f>
        <v>22903813.479999997</v>
      </c>
      <c r="AZ70" s="87">
        <f>SUM(AZ63:AZ69)</f>
        <v>2679930</v>
      </c>
      <c r="BA70" s="87">
        <f t="shared" ref="BA70" si="221">SUM(BA63:BA69)</f>
        <v>25583743.48</v>
      </c>
      <c r="BB70" s="87">
        <f>SUM(BB63:BB69)</f>
        <v>45829118.219999999</v>
      </c>
      <c r="BC70" s="87">
        <f>SUM(BC63:BC69)</f>
        <v>2679929.9999999981</v>
      </c>
      <c r="BD70" s="87">
        <f t="shared" ref="BD70" si="222">SUM(BD63:BD69)</f>
        <v>48509048.219999999</v>
      </c>
      <c r="BE70" s="87">
        <f>SUM(BE63:BE69)</f>
        <v>126211140</v>
      </c>
      <c r="BF70" s="87">
        <f>SUM(BF63:BF69)</f>
        <v>3665909.9999999842</v>
      </c>
      <c r="BG70" s="87">
        <f t="shared" ref="BG70" si="223">SUM(BG63:BG69)</f>
        <v>129877050</v>
      </c>
    </row>
    <row r="71" spans="1:65" x14ac:dyDescent="0.2">
      <c r="A71" s="25"/>
      <c r="B71" s="72"/>
      <c r="C71" s="72"/>
      <c r="D71" s="72"/>
      <c r="E71" s="26"/>
      <c r="F71" s="26"/>
      <c r="G71" s="26"/>
      <c r="H71" s="73"/>
      <c r="I71" s="73"/>
      <c r="J71" s="7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65" x14ac:dyDescent="0.2">
      <c r="A72" s="25"/>
      <c r="B72" s="72"/>
      <c r="C72" s="72"/>
      <c r="D72" s="72"/>
      <c r="E72" s="26"/>
      <c r="F72" s="26"/>
      <c r="G72" s="26"/>
      <c r="H72" s="73"/>
      <c r="I72" s="73"/>
      <c r="J72" s="7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65" x14ac:dyDescent="0.2">
      <c r="A73" s="25"/>
      <c r="B73" s="72"/>
      <c r="C73" s="72"/>
      <c r="D73" s="72"/>
      <c r="E73" s="26"/>
      <c r="F73" s="26"/>
      <c r="G73" s="26"/>
      <c r="H73" s="73"/>
      <c r="I73" s="73"/>
      <c r="J73" s="7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65" x14ac:dyDescent="0.2">
      <c r="A74" s="25"/>
      <c r="B74" s="72"/>
      <c r="C74" s="72"/>
      <c r="D74" s="72"/>
      <c r="E74" s="26"/>
      <c r="F74" s="26"/>
      <c r="G74" s="26"/>
      <c r="H74" s="73"/>
      <c r="I74" s="73"/>
      <c r="J74" s="7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65" x14ac:dyDescent="0.2">
      <c r="B75" s="16" t="s">
        <v>13</v>
      </c>
      <c r="C75" s="16"/>
      <c r="D75" s="16"/>
      <c r="E75" s="20"/>
      <c r="F75" s="20"/>
      <c r="G75" s="20"/>
      <c r="H75" s="4" t="s">
        <v>12</v>
      </c>
      <c r="I75" s="20"/>
      <c r="J75" s="20"/>
      <c r="K75" s="16" t="s">
        <v>13</v>
      </c>
      <c r="N75" s="20"/>
      <c r="O75" s="20"/>
      <c r="P75" s="20"/>
      <c r="S75" s="4" t="s">
        <v>12</v>
      </c>
      <c r="T75" s="16"/>
      <c r="U75" s="16"/>
      <c r="V75" s="16" t="s">
        <v>13</v>
      </c>
      <c r="W75" s="20"/>
      <c r="X75" s="20"/>
      <c r="Y75" s="20"/>
      <c r="AA75" s="20"/>
      <c r="AB75" s="20"/>
      <c r="AD75" s="4" t="s">
        <v>12</v>
      </c>
      <c r="AE75" s="16"/>
      <c r="AF75" s="20"/>
      <c r="AG75" s="16" t="s">
        <v>13</v>
      </c>
      <c r="AH75" s="20"/>
      <c r="AI75" s="20"/>
      <c r="AJ75" s="20"/>
      <c r="AK75" s="20"/>
      <c r="AL75" s="20"/>
      <c r="AO75" s="4" t="s">
        <v>12</v>
      </c>
      <c r="AR75" s="16" t="s">
        <v>13</v>
      </c>
      <c r="AS75" s="16"/>
      <c r="AT75" s="20"/>
      <c r="AU75" s="20"/>
      <c r="AV75" s="20"/>
      <c r="AW75" s="20"/>
      <c r="AX75" s="20"/>
      <c r="AY75" s="20"/>
      <c r="AZ75" s="4" t="s">
        <v>12</v>
      </c>
      <c r="BC75" s="16" t="s">
        <v>13</v>
      </c>
      <c r="BD75" s="16"/>
      <c r="BE75" s="20"/>
      <c r="BF75" s="20"/>
      <c r="BG75" s="20"/>
      <c r="BH75" s="4" t="s">
        <v>12</v>
      </c>
      <c r="BI75" s="20"/>
      <c r="BJ75" s="20"/>
      <c r="BM75" s="20"/>
    </row>
    <row r="76" spans="1:65" x14ac:dyDescent="0.2">
      <c r="B76" s="16" t="s">
        <v>14</v>
      </c>
      <c r="C76" s="16"/>
      <c r="D76" s="16"/>
      <c r="E76" s="16"/>
      <c r="F76" s="16"/>
      <c r="G76" s="16"/>
      <c r="H76" s="16" t="s">
        <v>15</v>
      </c>
      <c r="I76" s="20"/>
      <c r="J76" s="20"/>
      <c r="K76" s="16" t="s">
        <v>14</v>
      </c>
      <c r="N76" s="20"/>
      <c r="O76" s="20"/>
      <c r="P76" s="20"/>
      <c r="S76" s="16" t="s">
        <v>15</v>
      </c>
      <c r="T76" s="16"/>
      <c r="U76" s="16"/>
      <c r="V76" s="16" t="s">
        <v>14</v>
      </c>
      <c r="W76" s="16"/>
      <c r="X76" s="16"/>
      <c r="Y76" s="20"/>
      <c r="AA76" s="20"/>
      <c r="AB76" s="20"/>
      <c r="AD76" s="16" t="s">
        <v>15</v>
      </c>
      <c r="AE76" s="16"/>
      <c r="AF76" s="16"/>
      <c r="AG76" s="16" t="s">
        <v>14</v>
      </c>
      <c r="AH76" s="16"/>
      <c r="AI76" s="20"/>
      <c r="AJ76" s="20"/>
      <c r="AK76" s="20"/>
      <c r="AL76" s="20"/>
      <c r="AO76" s="16" t="s">
        <v>15</v>
      </c>
      <c r="AR76" s="16" t="s">
        <v>14</v>
      </c>
      <c r="AS76" s="16"/>
      <c r="AT76" s="16"/>
      <c r="AU76" s="16"/>
      <c r="AV76" s="16"/>
      <c r="AW76" s="20"/>
      <c r="AX76" s="20"/>
      <c r="AY76" s="20"/>
      <c r="AZ76" s="16" t="s">
        <v>15</v>
      </c>
      <c r="BC76" s="16" t="s">
        <v>14</v>
      </c>
      <c r="BD76" s="16"/>
      <c r="BE76" s="16"/>
      <c r="BF76" s="16"/>
      <c r="BG76" s="16"/>
      <c r="BH76" s="16" t="s">
        <v>15</v>
      </c>
      <c r="BI76" s="20"/>
      <c r="BJ76" s="20"/>
      <c r="BM76" s="20"/>
    </row>
    <row r="77" spans="1:65" x14ac:dyDescent="0.2">
      <c r="B77" s="1"/>
      <c r="C77" s="1"/>
      <c r="D77" s="1"/>
      <c r="E77" s="86"/>
      <c r="F77" s="86"/>
      <c r="G77" s="86"/>
      <c r="H77" s="1"/>
      <c r="I77" s="1"/>
      <c r="J77" s="1"/>
    </row>
    <row r="78" spans="1:65" x14ac:dyDescent="0.2">
      <c r="B78" s="1"/>
      <c r="C78" s="1"/>
      <c r="D78" s="1"/>
      <c r="E78" s="86"/>
      <c r="F78" s="86"/>
      <c r="G78" s="86"/>
      <c r="H78" s="1"/>
      <c r="I78" s="1"/>
      <c r="J78" s="1"/>
    </row>
    <row r="79" spans="1:65" x14ac:dyDescent="0.2">
      <c r="B79" s="1"/>
      <c r="C79" s="1"/>
      <c r="D79" s="1"/>
      <c r="E79" s="86"/>
      <c r="F79" s="86"/>
      <c r="G79" s="86"/>
      <c r="H79" s="1"/>
      <c r="I79" s="1"/>
      <c r="J79" s="1"/>
    </row>
    <row r="80" spans="1:65" x14ac:dyDescent="0.2">
      <c r="B80" s="1"/>
      <c r="C80" s="1"/>
      <c r="D80" s="1"/>
      <c r="E80" s="86"/>
      <c r="F80" s="86"/>
      <c r="G80" s="86"/>
      <c r="H80" s="1"/>
      <c r="I80" s="1"/>
      <c r="J80" s="1"/>
    </row>
    <row r="81" spans="2:10" x14ac:dyDescent="0.2">
      <c r="B81" s="1"/>
      <c r="C81" s="1"/>
      <c r="D81" s="1"/>
      <c r="E81" s="86"/>
      <c r="F81" s="86"/>
      <c r="G81" s="86"/>
      <c r="H81" s="1"/>
      <c r="I81" s="1"/>
      <c r="J81" s="1"/>
    </row>
    <row r="82" spans="2:10" x14ac:dyDescent="0.2">
      <c r="B82" s="1"/>
      <c r="C82" s="1"/>
      <c r="D82" s="1"/>
      <c r="E82" s="86"/>
      <c r="F82" s="86"/>
      <c r="G82" s="86"/>
      <c r="H82" s="1"/>
      <c r="I82" s="1"/>
      <c r="J82" s="1"/>
    </row>
    <row r="83" spans="2:10" x14ac:dyDescent="0.2">
      <c r="B83" s="1"/>
      <c r="C83" s="1"/>
      <c r="D83" s="1"/>
      <c r="E83" s="86"/>
      <c r="F83" s="86"/>
      <c r="G83" s="86"/>
      <c r="H83" s="1"/>
      <c r="I83" s="1"/>
      <c r="J83" s="1"/>
    </row>
    <row r="84" spans="2:10" x14ac:dyDescent="0.2">
      <c r="B84" s="1"/>
      <c r="C84" s="1"/>
      <c r="D84" s="1"/>
      <c r="E84" s="86"/>
      <c r="F84" s="86"/>
      <c r="G84" s="86"/>
      <c r="H84" s="1"/>
      <c r="I84" s="1"/>
      <c r="J84" s="1"/>
    </row>
    <row r="85" spans="2:10" x14ac:dyDescent="0.2">
      <c r="B85" s="1"/>
      <c r="C85" s="1"/>
      <c r="D85" s="1"/>
      <c r="E85" s="86"/>
      <c r="F85" s="86"/>
      <c r="G85" s="86"/>
      <c r="H85" s="1"/>
      <c r="I85" s="1"/>
      <c r="J85" s="1"/>
    </row>
    <row r="86" spans="2:10" x14ac:dyDescent="0.2">
      <c r="B86" s="1"/>
      <c r="C86" s="1"/>
      <c r="D86" s="1"/>
      <c r="E86" s="86"/>
      <c r="F86" s="86"/>
      <c r="G86" s="86"/>
      <c r="H86" s="1"/>
      <c r="I86" s="1"/>
      <c r="J86" s="1"/>
    </row>
    <row r="87" spans="2:10" x14ac:dyDescent="0.2">
      <c r="B87" s="1"/>
      <c r="C87" s="1"/>
      <c r="D87" s="1"/>
      <c r="E87" s="86"/>
      <c r="F87" s="86"/>
      <c r="G87" s="86"/>
      <c r="H87" s="1"/>
      <c r="I87" s="1"/>
      <c r="J87" s="1"/>
    </row>
    <row r="88" spans="2:10" x14ac:dyDescent="0.2">
      <c r="B88" s="1"/>
      <c r="C88" s="1"/>
      <c r="D88" s="1"/>
      <c r="E88" s="86"/>
      <c r="F88" s="86"/>
      <c r="G88" s="86"/>
      <c r="H88" s="1"/>
      <c r="I88" s="1"/>
      <c r="J88" s="1"/>
    </row>
    <row r="89" spans="2:10" x14ac:dyDescent="0.2">
      <c r="B89" s="1"/>
      <c r="C89" s="1"/>
      <c r="D89" s="1"/>
      <c r="E89" s="86"/>
      <c r="F89" s="86"/>
      <c r="G89" s="86"/>
      <c r="H89" s="1"/>
      <c r="I89" s="1"/>
      <c r="J89" s="1"/>
    </row>
    <row r="90" spans="2:10" x14ac:dyDescent="0.2">
      <c r="B90" s="1"/>
      <c r="C90" s="1"/>
      <c r="D90" s="1"/>
      <c r="E90" s="86"/>
      <c r="F90" s="86"/>
      <c r="G90" s="86"/>
      <c r="H90" s="1"/>
      <c r="I90" s="1"/>
      <c r="J90" s="1"/>
    </row>
    <row r="91" spans="2:10" x14ac:dyDescent="0.2">
      <c r="B91" s="1"/>
      <c r="C91" s="1"/>
      <c r="D91" s="1"/>
      <c r="E91" s="86"/>
      <c r="F91" s="86"/>
      <c r="G91" s="86"/>
      <c r="H91" s="1"/>
      <c r="I91" s="1"/>
      <c r="J91" s="1"/>
    </row>
    <row r="92" spans="2:10" x14ac:dyDescent="0.2">
      <c r="B92" s="1"/>
      <c r="C92" s="1"/>
      <c r="D92" s="1"/>
      <c r="E92" s="86"/>
      <c r="F92" s="86"/>
      <c r="G92" s="86"/>
      <c r="H92" s="1"/>
      <c r="I92" s="1"/>
      <c r="J92" s="1"/>
    </row>
    <row r="93" spans="2:10" x14ac:dyDescent="0.2">
      <c r="B93" s="1"/>
      <c r="C93" s="1"/>
      <c r="D93" s="1"/>
      <c r="E93" s="86"/>
      <c r="F93" s="86"/>
      <c r="G93" s="86"/>
      <c r="H93" s="1"/>
      <c r="I93" s="1"/>
      <c r="J93" s="1"/>
    </row>
    <row r="94" spans="2:10" x14ac:dyDescent="0.2">
      <c r="B94" s="1"/>
      <c r="C94" s="1"/>
      <c r="D94" s="1"/>
      <c r="E94" s="86"/>
      <c r="F94" s="86"/>
      <c r="G94" s="86"/>
      <c r="H94" s="1"/>
      <c r="I94" s="1"/>
      <c r="J94" s="1"/>
    </row>
    <row r="95" spans="2:10" x14ac:dyDescent="0.2">
      <c r="B95" s="1"/>
      <c r="C95" s="1"/>
      <c r="D95" s="1"/>
      <c r="E95" s="86"/>
      <c r="F95" s="86"/>
      <c r="G95" s="86"/>
      <c r="H95" s="1"/>
      <c r="I95" s="1"/>
      <c r="J95" s="1"/>
    </row>
    <row r="96" spans="2:10" x14ac:dyDescent="0.2">
      <c r="B96" s="1"/>
      <c r="C96" s="1"/>
      <c r="D96" s="1"/>
      <c r="E96" s="86"/>
      <c r="F96" s="86"/>
      <c r="G96" s="86"/>
      <c r="H96" s="1"/>
      <c r="I96" s="1"/>
      <c r="J96" s="1"/>
    </row>
    <row r="97" spans="2:10" x14ac:dyDescent="0.2">
      <c r="B97" s="1"/>
      <c r="C97" s="1"/>
      <c r="D97" s="1"/>
      <c r="E97" s="86"/>
      <c r="F97" s="86"/>
      <c r="G97" s="86"/>
      <c r="H97" s="1"/>
      <c r="I97" s="1"/>
      <c r="J97" s="1"/>
    </row>
    <row r="98" spans="2:10" x14ac:dyDescent="0.2">
      <c r="B98" s="1"/>
      <c r="C98" s="1"/>
      <c r="D98" s="1"/>
      <c r="E98" s="86"/>
      <c r="F98" s="86"/>
      <c r="G98" s="86"/>
      <c r="H98" s="1"/>
      <c r="I98" s="1"/>
      <c r="J98" s="1"/>
    </row>
    <row r="99" spans="2:10" x14ac:dyDescent="0.2">
      <c r="B99" s="1"/>
      <c r="C99" s="1"/>
      <c r="D99" s="1"/>
      <c r="E99" s="86"/>
      <c r="F99" s="86"/>
      <c r="G99" s="86"/>
      <c r="H99" s="1"/>
      <c r="I99" s="1"/>
      <c r="J99" s="1"/>
    </row>
    <row r="100" spans="2:10" x14ac:dyDescent="0.2">
      <c r="B100" s="1"/>
      <c r="C100" s="1"/>
      <c r="D100" s="1"/>
      <c r="E100" s="86"/>
      <c r="F100" s="86"/>
      <c r="G100" s="86"/>
      <c r="H100" s="1"/>
      <c r="I100" s="1"/>
      <c r="J100" s="1"/>
    </row>
    <row r="101" spans="2:10" x14ac:dyDescent="0.2">
      <c r="B101" s="1"/>
      <c r="C101" s="1"/>
      <c r="D101" s="1"/>
      <c r="E101" s="86"/>
      <c r="F101" s="86"/>
      <c r="G101" s="86"/>
      <c r="H101" s="1"/>
      <c r="I101" s="1"/>
      <c r="J101" s="1"/>
    </row>
    <row r="102" spans="2:10" x14ac:dyDescent="0.2">
      <c r="B102" s="1"/>
      <c r="C102" s="1"/>
      <c r="D102" s="1"/>
      <c r="E102" s="86"/>
      <c r="F102" s="86"/>
      <c r="G102" s="86"/>
      <c r="H102" s="1"/>
      <c r="I102" s="1"/>
      <c r="J102" s="1"/>
    </row>
    <row r="103" spans="2:10" x14ac:dyDescent="0.2">
      <c r="B103" s="1"/>
      <c r="C103" s="1"/>
      <c r="D103" s="1"/>
      <c r="E103" s="86"/>
      <c r="F103" s="86"/>
      <c r="G103" s="86"/>
      <c r="H103" s="1"/>
      <c r="I103" s="1"/>
      <c r="J103" s="1"/>
    </row>
    <row r="104" spans="2:10" x14ac:dyDescent="0.2">
      <c r="B104" s="1"/>
      <c r="C104" s="1"/>
      <c r="D104" s="1"/>
      <c r="E104" s="86"/>
      <c r="F104" s="86"/>
      <c r="G104" s="86"/>
      <c r="H104" s="1"/>
      <c r="I104" s="1"/>
      <c r="J104" s="1"/>
    </row>
    <row r="105" spans="2:10" x14ac:dyDescent="0.2">
      <c r="B105" s="1"/>
      <c r="C105" s="1"/>
      <c r="D105" s="1"/>
      <c r="E105" s="86"/>
      <c r="F105" s="86"/>
      <c r="G105" s="86"/>
      <c r="H105" s="1"/>
      <c r="I105" s="1"/>
      <c r="J105" s="1"/>
    </row>
    <row r="106" spans="2:10" x14ac:dyDescent="0.2">
      <c r="B106" s="1"/>
      <c r="C106" s="1"/>
      <c r="D106" s="1"/>
      <c r="E106" s="86"/>
      <c r="F106" s="86"/>
      <c r="G106" s="86"/>
      <c r="H106" s="1"/>
      <c r="I106" s="1"/>
      <c r="J106" s="1"/>
    </row>
    <row r="107" spans="2:10" x14ac:dyDescent="0.2">
      <c r="B107" s="1"/>
      <c r="C107" s="1"/>
      <c r="D107" s="1"/>
      <c r="E107" s="86"/>
      <c r="F107" s="86"/>
      <c r="G107" s="86"/>
      <c r="H107" s="1"/>
      <c r="I107" s="1"/>
      <c r="J107" s="1"/>
    </row>
    <row r="108" spans="2:10" x14ac:dyDescent="0.2">
      <c r="B108" s="1"/>
      <c r="C108" s="1"/>
      <c r="D108" s="1"/>
      <c r="E108" s="86"/>
      <c r="F108" s="86"/>
      <c r="G108" s="86"/>
      <c r="H108" s="1"/>
      <c r="I108" s="1"/>
      <c r="J108" s="1"/>
    </row>
    <row r="109" spans="2:10" x14ac:dyDescent="0.2">
      <c r="B109" s="1"/>
      <c r="C109" s="1"/>
      <c r="D109" s="1"/>
      <c r="E109" s="86"/>
      <c r="F109" s="86"/>
      <c r="G109" s="86"/>
      <c r="H109" s="1"/>
      <c r="I109" s="1"/>
      <c r="J109" s="1"/>
    </row>
    <row r="110" spans="2:10" x14ac:dyDescent="0.2">
      <c r="B110" s="1"/>
      <c r="C110" s="1"/>
      <c r="D110" s="1"/>
      <c r="E110" s="86"/>
      <c r="F110" s="86"/>
      <c r="G110" s="86"/>
      <c r="H110" s="1"/>
      <c r="I110" s="1"/>
      <c r="J110" s="1"/>
    </row>
    <row r="111" spans="2:10" x14ac:dyDescent="0.2">
      <c r="B111" s="1"/>
      <c r="C111" s="1"/>
      <c r="D111" s="1"/>
      <c r="E111" s="86"/>
      <c r="F111" s="86"/>
      <c r="G111" s="86"/>
      <c r="H111" s="1"/>
      <c r="I111" s="1"/>
      <c r="J111" s="1"/>
    </row>
    <row r="112" spans="2:10" x14ac:dyDescent="0.2">
      <c r="B112" s="1"/>
      <c r="C112" s="1"/>
      <c r="D112" s="1"/>
      <c r="E112" s="86"/>
      <c r="F112" s="86"/>
      <c r="G112" s="86"/>
      <c r="H112" s="1"/>
      <c r="I112" s="1"/>
      <c r="J112" s="1"/>
    </row>
    <row r="113" spans="2:10" x14ac:dyDescent="0.2">
      <c r="B113" s="1"/>
      <c r="C113" s="1"/>
      <c r="D113" s="1"/>
      <c r="E113" s="86"/>
      <c r="F113" s="86"/>
      <c r="G113" s="86"/>
      <c r="H113" s="1"/>
      <c r="I113" s="1"/>
      <c r="J113" s="1"/>
    </row>
    <row r="114" spans="2:10" x14ac:dyDescent="0.2">
      <c r="B114" s="1"/>
      <c r="C114" s="1"/>
      <c r="D114" s="1"/>
      <c r="E114" s="86"/>
      <c r="F114" s="86"/>
      <c r="G114" s="86"/>
      <c r="H114" s="1"/>
      <c r="I114" s="1"/>
      <c r="J114" s="1"/>
    </row>
    <row r="115" spans="2:10" x14ac:dyDescent="0.2">
      <c r="B115" s="1"/>
      <c r="C115" s="1"/>
      <c r="D115" s="1"/>
      <c r="E115" s="86"/>
      <c r="F115" s="86"/>
      <c r="G115" s="86"/>
      <c r="H115" s="1"/>
      <c r="I115" s="1"/>
      <c r="J115" s="1"/>
    </row>
    <row r="116" spans="2:10" x14ac:dyDescent="0.2">
      <c r="B116" s="1"/>
      <c r="C116" s="1"/>
      <c r="D116" s="1"/>
      <c r="E116" s="86"/>
      <c r="F116" s="86"/>
      <c r="G116" s="86"/>
      <c r="H116" s="1"/>
      <c r="I116" s="1"/>
      <c r="J116" s="1"/>
    </row>
    <row r="117" spans="2:10" x14ac:dyDescent="0.2">
      <c r="B117" s="1"/>
      <c r="C117" s="1"/>
      <c r="D117" s="1"/>
      <c r="E117" s="86"/>
      <c r="F117" s="86"/>
      <c r="G117" s="86"/>
      <c r="H117" s="1"/>
      <c r="I117" s="1"/>
      <c r="J117" s="1"/>
    </row>
    <row r="118" spans="2:10" x14ac:dyDescent="0.2">
      <c r="B118" s="1"/>
      <c r="C118" s="1"/>
      <c r="D118" s="1"/>
      <c r="E118" s="86"/>
      <c r="F118" s="86"/>
      <c r="G118" s="86"/>
      <c r="H118" s="1"/>
      <c r="I118" s="1"/>
      <c r="J118" s="1"/>
    </row>
    <row r="119" spans="2:10" x14ac:dyDescent="0.2">
      <c r="B119" s="1"/>
      <c r="C119" s="1"/>
      <c r="D119" s="1"/>
      <c r="E119" s="86"/>
      <c r="F119" s="86"/>
      <c r="G119" s="86"/>
      <c r="H119" s="1"/>
      <c r="I119" s="1"/>
      <c r="J119" s="1"/>
    </row>
    <row r="120" spans="2:10" x14ac:dyDescent="0.2">
      <c r="B120" s="1"/>
      <c r="C120" s="1"/>
      <c r="D120" s="1"/>
      <c r="E120" s="86"/>
      <c r="F120" s="86"/>
      <c r="G120" s="86"/>
      <c r="H120" s="1"/>
      <c r="I120" s="1"/>
      <c r="J120" s="1"/>
    </row>
    <row r="121" spans="2:10" x14ac:dyDescent="0.2">
      <c r="B121" s="1"/>
      <c r="C121" s="1"/>
      <c r="D121" s="1"/>
      <c r="E121" s="86"/>
      <c r="F121" s="86"/>
      <c r="G121" s="86"/>
      <c r="H121" s="1"/>
      <c r="I121" s="1"/>
      <c r="J121" s="1"/>
    </row>
    <row r="122" spans="2:10" x14ac:dyDescent="0.2">
      <c r="B122" s="1"/>
      <c r="C122" s="1"/>
      <c r="D122" s="1"/>
      <c r="E122" s="86"/>
      <c r="F122" s="86"/>
      <c r="G122" s="86"/>
      <c r="H122" s="1"/>
      <c r="I122" s="1"/>
      <c r="J122" s="1"/>
    </row>
    <row r="123" spans="2:10" x14ac:dyDescent="0.2">
      <c r="B123" s="1"/>
      <c r="C123" s="1"/>
      <c r="D123" s="1"/>
      <c r="E123" s="86"/>
      <c r="F123" s="86"/>
      <c r="G123" s="86"/>
      <c r="H123" s="1"/>
      <c r="I123" s="1"/>
      <c r="J123" s="1"/>
    </row>
    <row r="124" spans="2:10" x14ac:dyDescent="0.2">
      <c r="B124" s="1"/>
      <c r="C124" s="1"/>
      <c r="D124" s="1"/>
      <c r="E124" s="86"/>
      <c r="F124" s="86"/>
      <c r="G124" s="86"/>
      <c r="H124" s="1"/>
      <c r="I124" s="1"/>
      <c r="J124" s="1"/>
    </row>
    <row r="125" spans="2:10" x14ac:dyDescent="0.2">
      <c r="B125" s="1"/>
      <c r="C125" s="1"/>
      <c r="D125" s="1"/>
      <c r="E125" s="86"/>
      <c r="F125" s="86"/>
      <c r="G125" s="86"/>
      <c r="H125" s="1"/>
      <c r="I125" s="1"/>
      <c r="J125" s="1"/>
    </row>
    <row r="126" spans="2:10" x14ac:dyDescent="0.2">
      <c r="B126" s="1"/>
      <c r="C126" s="1"/>
      <c r="D126" s="1"/>
      <c r="E126" s="86"/>
      <c r="F126" s="86"/>
      <c r="G126" s="86"/>
      <c r="H126" s="1"/>
      <c r="I126" s="1"/>
      <c r="J126" s="1"/>
    </row>
    <row r="127" spans="2:10" x14ac:dyDescent="0.2">
      <c r="B127" s="1"/>
      <c r="C127" s="1"/>
      <c r="D127" s="1"/>
      <c r="E127" s="86"/>
      <c r="F127" s="86"/>
      <c r="G127" s="86"/>
      <c r="H127" s="1"/>
      <c r="I127" s="1"/>
      <c r="J127" s="1"/>
    </row>
    <row r="128" spans="2:10" x14ac:dyDescent="0.2">
      <c r="B128" s="1"/>
      <c r="C128" s="1"/>
      <c r="D128" s="1"/>
      <c r="E128" s="86"/>
      <c r="F128" s="86"/>
      <c r="G128" s="86"/>
      <c r="H128" s="1"/>
      <c r="I128" s="1"/>
      <c r="J128" s="1"/>
    </row>
    <row r="129" spans="2:10" x14ac:dyDescent="0.2">
      <c r="B129" s="1"/>
      <c r="C129" s="1"/>
      <c r="D129" s="1"/>
      <c r="E129" s="86"/>
      <c r="F129" s="86"/>
      <c r="G129" s="86"/>
      <c r="H129" s="1"/>
      <c r="I129" s="1"/>
      <c r="J129" s="1"/>
    </row>
    <row r="130" spans="2:10" x14ac:dyDescent="0.2">
      <c r="B130" s="1"/>
      <c r="C130" s="1"/>
      <c r="D130" s="1"/>
      <c r="E130" s="86"/>
      <c r="F130" s="86"/>
      <c r="G130" s="86"/>
      <c r="H130" s="1"/>
      <c r="I130" s="1"/>
      <c r="J130" s="1"/>
    </row>
    <row r="131" spans="2:10" x14ac:dyDescent="0.2">
      <c r="B131" s="1"/>
      <c r="C131" s="1"/>
      <c r="D131" s="1"/>
      <c r="E131" s="86"/>
      <c r="F131" s="86"/>
      <c r="G131" s="86"/>
      <c r="H131" s="1"/>
      <c r="I131" s="1"/>
      <c r="J131" s="1"/>
    </row>
    <row r="132" spans="2:10" x14ac:dyDescent="0.2">
      <c r="B132" s="1"/>
      <c r="C132" s="1"/>
      <c r="D132" s="1"/>
      <c r="E132" s="86"/>
      <c r="F132" s="86"/>
      <c r="G132" s="86"/>
      <c r="H132" s="1"/>
      <c r="I132" s="1"/>
      <c r="J132" s="1"/>
    </row>
    <row r="133" spans="2:10" x14ac:dyDescent="0.2">
      <c r="B133" s="1"/>
      <c r="C133" s="1"/>
      <c r="D133" s="1"/>
      <c r="E133" s="86"/>
      <c r="F133" s="86"/>
      <c r="G133" s="86"/>
      <c r="H133" s="1"/>
      <c r="I133" s="1"/>
      <c r="J133" s="1"/>
    </row>
    <row r="134" spans="2:10" x14ac:dyDescent="0.2">
      <c r="B134" s="1"/>
      <c r="C134" s="1"/>
      <c r="D134" s="1"/>
      <c r="E134" s="86"/>
      <c r="F134" s="86"/>
      <c r="G134" s="86"/>
      <c r="H134" s="1"/>
      <c r="I134" s="1"/>
      <c r="J134" s="1"/>
    </row>
    <row r="135" spans="2:10" x14ac:dyDescent="0.2">
      <c r="B135" s="1"/>
      <c r="C135" s="1"/>
      <c r="D135" s="1"/>
      <c r="E135" s="86"/>
      <c r="F135" s="86"/>
      <c r="G135" s="86"/>
      <c r="H135" s="1"/>
      <c r="I135" s="1"/>
      <c r="J135" s="1"/>
    </row>
    <row r="136" spans="2:10" x14ac:dyDescent="0.2">
      <c r="B136" s="1"/>
      <c r="C136" s="1"/>
      <c r="D136" s="1"/>
      <c r="E136" s="86"/>
      <c r="F136" s="86"/>
      <c r="G136" s="86"/>
      <c r="H136" s="1"/>
      <c r="I136" s="1"/>
      <c r="J136" s="1"/>
    </row>
    <row r="137" spans="2:10" x14ac:dyDescent="0.2">
      <c r="B137" s="1"/>
      <c r="C137" s="1"/>
      <c r="D137" s="1"/>
      <c r="E137" s="86"/>
      <c r="F137" s="86"/>
      <c r="G137" s="86"/>
      <c r="H137" s="1"/>
      <c r="I137" s="1"/>
      <c r="J137" s="1"/>
    </row>
    <row r="138" spans="2:10" x14ac:dyDescent="0.2">
      <c r="B138" s="1"/>
      <c r="C138" s="1"/>
      <c r="D138" s="1"/>
      <c r="E138" s="86"/>
      <c r="F138" s="86"/>
      <c r="G138" s="86"/>
      <c r="H138" s="1"/>
      <c r="I138" s="1"/>
      <c r="J138" s="1"/>
    </row>
    <row r="139" spans="2:10" x14ac:dyDescent="0.2">
      <c r="B139" s="1"/>
      <c r="C139" s="1"/>
      <c r="D139" s="1"/>
      <c r="E139" s="86"/>
      <c r="F139" s="86"/>
      <c r="G139" s="86"/>
      <c r="H139" s="1"/>
      <c r="I139" s="1"/>
      <c r="J139" s="1"/>
    </row>
    <row r="140" spans="2:10" x14ac:dyDescent="0.2">
      <c r="B140" s="1"/>
      <c r="C140" s="1"/>
      <c r="D140" s="1"/>
      <c r="E140" s="86"/>
      <c r="F140" s="86"/>
      <c r="G140" s="86"/>
      <c r="H140" s="1"/>
      <c r="I140" s="1"/>
      <c r="J140" s="1"/>
    </row>
    <row r="141" spans="2:10" x14ac:dyDescent="0.2">
      <c r="B141" s="1"/>
      <c r="C141" s="1"/>
      <c r="D141" s="1"/>
      <c r="E141" s="86"/>
      <c r="F141" s="86"/>
      <c r="G141" s="86"/>
      <c r="H141" s="1"/>
      <c r="I141" s="1"/>
      <c r="J141" s="1"/>
    </row>
    <row r="142" spans="2:10" x14ac:dyDescent="0.2">
      <c r="B142" s="1"/>
      <c r="C142" s="1"/>
      <c r="D142" s="1"/>
      <c r="E142" s="86"/>
      <c r="F142" s="86"/>
      <c r="G142" s="86"/>
      <c r="H142" s="1"/>
      <c r="I142" s="1"/>
      <c r="J142" s="1"/>
    </row>
    <row r="143" spans="2:10" x14ac:dyDescent="0.2">
      <c r="B143" s="1"/>
      <c r="C143" s="1"/>
      <c r="D143" s="1"/>
      <c r="E143" s="86"/>
      <c r="F143" s="86"/>
      <c r="G143" s="86"/>
      <c r="H143" s="1"/>
      <c r="I143" s="1"/>
      <c r="J143" s="1"/>
    </row>
    <row r="144" spans="2:10" x14ac:dyDescent="0.2">
      <c r="B144" s="1"/>
      <c r="C144" s="1"/>
      <c r="D144" s="1"/>
      <c r="E144" s="86"/>
      <c r="F144" s="86"/>
      <c r="G144" s="86"/>
      <c r="H144" s="1"/>
      <c r="I144" s="1"/>
      <c r="J144" s="1"/>
    </row>
    <row r="145" spans="2:10" x14ac:dyDescent="0.2">
      <c r="B145" s="1"/>
      <c r="C145" s="1"/>
      <c r="D145" s="1"/>
      <c r="E145" s="86"/>
      <c r="F145" s="86"/>
      <c r="G145" s="86"/>
      <c r="H145" s="1"/>
      <c r="I145" s="1"/>
      <c r="J145" s="1"/>
    </row>
    <row r="146" spans="2:10" x14ac:dyDescent="0.2">
      <c r="B146" s="1"/>
      <c r="C146" s="1"/>
      <c r="D146" s="1"/>
      <c r="E146" s="86"/>
      <c r="F146" s="86"/>
      <c r="G146" s="86"/>
      <c r="H146" s="1"/>
      <c r="I146" s="1"/>
      <c r="J146" s="1"/>
    </row>
    <row r="147" spans="2:10" x14ac:dyDescent="0.2">
      <c r="B147" s="1"/>
      <c r="C147" s="1"/>
      <c r="D147" s="1"/>
      <c r="E147" s="86"/>
      <c r="F147" s="86"/>
      <c r="G147" s="86"/>
      <c r="H147" s="1"/>
      <c r="I147" s="1"/>
      <c r="J147" s="1"/>
    </row>
    <row r="148" spans="2:10" x14ac:dyDescent="0.2">
      <c r="B148" s="1"/>
      <c r="C148" s="1"/>
      <c r="D148" s="1"/>
      <c r="E148" s="86"/>
      <c r="F148" s="86"/>
      <c r="G148" s="86"/>
      <c r="H148" s="1"/>
      <c r="I148" s="1"/>
      <c r="J148" s="1"/>
    </row>
    <row r="149" spans="2:10" x14ac:dyDescent="0.2">
      <c r="B149" s="1"/>
      <c r="C149" s="1"/>
      <c r="D149" s="1"/>
      <c r="E149" s="86"/>
      <c r="F149" s="86"/>
      <c r="G149" s="86"/>
      <c r="H149" s="1"/>
      <c r="I149" s="1"/>
      <c r="J149" s="1"/>
    </row>
    <row r="150" spans="2:10" x14ac:dyDescent="0.2">
      <c r="B150" s="1"/>
      <c r="C150" s="1"/>
      <c r="D150" s="1"/>
      <c r="E150" s="86"/>
      <c r="F150" s="86"/>
      <c r="G150" s="86"/>
      <c r="H150" s="1"/>
      <c r="I150" s="1"/>
      <c r="J150" s="1"/>
    </row>
    <row r="151" spans="2:10" x14ac:dyDescent="0.2">
      <c r="B151" s="1"/>
      <c r="C151" s="1"/>
      <c r="D151" s="1"/>
      <c r="E151" s="86"/>
      <c r="F151" s="86"/>
      <c r="G151" s="86"/>
      <c r="H151" s="1"/>
      <c r="I151" s="1"/>
      <c r="J151" s="1"/>
    </row>
    <row r="152" spans="2:10" x14ac:dyDescent="0.2">
      <c r="B152" s="1"/>
      <c r="C152" s="1"/>
      <c r="D152" s="1"/>
      <c r="E152" s="86"/>
      <c r="F152" s="86"/>
      <c r="G152" s="86"/>
      <c r="H152" s="1"/>
      <c r="I152" s="1"/>
      <c r="J152" s="1"/>
    </row>
    <row r="153" spans="2:10" x14ac:dyDescent="0.2">
      <c r="B153" s="1"/>
      <c r="C153" s="1"/>
      <c r="D153" s="1"/>
      <c r="E153" s="86"/>
      <c r="F153" s="86"/>
      <c r="G153" s="86"/>
      <c r="H153" s="1"/>
      <c r="I153" s="1"/>
      <c r="J153" s="1"/>
    </row>
    <row r="154" spans="2:10" x14ac:dyDescent="0.2">
      <c r="B154" s="1"/>
      <c r="C154" s="1"/>
      <c r="D154" s="1"/>
      <c r="E154" s="86"/>
      <c r="F154" s="86"/>
      <c r="G154" s="86"/>
      <c r="H154" s="1"/>
      <c r="I154" s="1"/>
      <c r="J154" s="1"/>
    </row>
    <row r="155" spans="2:10" x14ac:dyDescent="0.2">
      <c r="B155" s="1"/>
      <c r="C155" s="1"/>
      <c r="D155" s="1"/>
      <c r="E155" s="86"/>
      <c r="F155" s="86"/>
      <c r="G155" s="86"/>
      <c r="H155" s="1"/>
      <c r="I155" s="1"/>
      <c r="J155" s="1"/>
    </row>
    <row r="156" spans="2:10" x14ac:dyDescent="0.2">
      <c r="B156" s="1"/>
      <c r="C156" s="1"/>
      <c r="D156" s="1"/>
      <c r="E156" s="86"/>
      <c r="F156" s="86"/>
      <c r="G156" s="86"/>
      <c r="H156" s="1"/>
      <c r="I156" s="1"/>
      <c r="J156" s="1"/>
    </row>
    <row r="157" spans="2:10" x14ac:dyDescent="0.2">
      <c r="B157" s="1"/>
      <c r="C157" s="1"/>
      <c r="D157" s="1"/>
      <c r="E157" s="86"/>
      <c r="F157" s="86"/>
      <c r="G157" s="86"/>
      <c r="H157" s="1"/>
      <c r="I157" s="1"/>
      <c r="J157" s="1"/>
    </row>
    <row r="158" spans="2:10" x14ac:dyDescent="0.2">
      <c r="B158" s="1"/>
      <c r="C158" s="1"/>
      <c r="D158" s="1"/>
      <c r="E158" s="86"/>
      <c r="F158" s="86"/>
      <c r="G158" s="86"/>
      <c r="H158" s="1"/>
      <c r="I158" s="1"/>
      <c r="J158" s="1"/>
    </row>
    <row r="159" spans="2:10" x14ac:dyDescent="0.2">
      <c r="B159" s="1"/>
      <c r="C159" s="1"/>
      <c r="D159" s="1"/>
      <c r="E159" s="86"/>
      <c r="F159" s="86"/>
      <c r="G159" s="86"/>
      <c r="H159" s="1"/>
      <c r="I159" s="1"/>
      <c r="J159" s="1"/>
    </row>
    <row r="160" spans="2:10" x14ac:dyDescent="0.2">
      <c r="B160" s="1"/>
      <c r="C160" s="1"/>
      <c r="D160" s="1"/>
      <c r="E160" s="86"/>
      <c r="F160" s="86"/>
      <c r="G160" s="86"/>
      <c r="H160" s="1"/>
      <c r="I160" s="1"/>
      <c r="J160" s="1"/>
    </row>
    <row r="161" spans="2:10" x14ac:dyDescent="0.2">
      <c r="B161" s="1"/>
      <c r="C161" s="1"/>
      <c r="D161" s="1"/>
      <c r="E161" s="86"/>
      <c r="F161" s="86"/>
      <c r="G161" s="86"/>
      <c r="H161" s="1"/>
      <c r="I161" s="1"/>
      <c r="J161" s="1"/>
    </row>
    <row r="162" spans="2:10" x14ac:dyDescent="0.2">
      <c r="B162" s="1"/>
      <c r="C162" s="1"/>
      <c r="D162" s="1"/>
      <c r="E162" s="86"/>
      <c r="F162" s="86"/>
      <c r="G162" s="86"/>
      <c r="H162" s="1"/>
      <c r="I162" s="1"/>
      <c r="J162" s="1"/>
    </row>
  </sheetData>
  <mergeCells count="39">
    <mergeCell ref="A5:I5"/>
    <mergeCell ref="A6:I6"/>
    <mergeCell ref="BE57:BG57"/>
    <mergeCell ref="B58:M58"/>
    <mergeCell ref="N58:Y58"/>
    <mergeCell ref="Z58:AB58"/>
    <mergeCell ref="AC58:AQ58"/>
    <mergeCell ref="AR58:BD58"/>
    <mergeCell ref="BE58:BG58"/>
    <mergeCell ref="B57:M57"/>
    <mergeCell ref="N57:Y57"/>
    <mergeCell ref="Z57:AB57"/>
    <mergeCell ref="AC57:AQ57"/>
    <mergeCell ref="AR57:BD57"/>
    <mergeCell ref="Z60:AB60"/>
    <mergeCell ref="AC60:AQ60"/>
    <mergeCell ref="AR60:BD60"/>
    <mergeCell ref="BE60:BG60"/>
    <mergeCell ref="B59:M59"/>
    <mergeCell ref="N59:Y59"/>
    <mergeCell ref="Z59:AB59"/>
    <mergeCell ref="AC59:AQ59"/>
    <mergeCell ref="AR59:BD59"/>
    <mergeCell ref="AC61:AQ61"/>
    <mergeCell ref="AR61:BD61"/>
    <mergeCell ref="BE61:BG61"/>
    <mergeCell ref="J5:R5"/>
    <mergeCell ref="J6:R6"/>
    <mergeCell ref="U5:AC5"/>
    <mergeCell ref="U6:AC6"/>
    <mergeCell ref="AF5:AN5"/>
    <mergeCell ref="AF6:AN6"/>
    <mergeCell ref="AQ5:AY5"/>
    <mergeCell ref="AQ6:AY6"/>
    <mergeCell ref="BB5:BJ5"/>
    <mergeCell ref="BB6:BJ6"/>
    <mergeCell ref="BE59:BG59"/>
    <mergeCell ref="B60:M60"/>
    <mergeCell ref="N60:Y60"/>
  </mergeCells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R1" workbookViewId="0">
      <selection activeCell="AE10" sqref="AE10"/>
    </sheetView>
  </sheetViews>
  <sheetFormatPr defaultColWidth="13.85546875" defaultRowHeight="12.75" x14ac:dyDescent="0.2"/>
  <cols>
    <col min="1" max="1" width="29.140625" style="1" customWidth="1"/>
    <col min="2" max="17" width="13.85546875" style="1"/>
    <col min="18" max="19" width="13.85546875" style="1" customWidth="1"/>
    <col min="20" max="21" width="14.28515625" style="1" customWidth="1"/>
    <col min="22" max="22" width="15.42578125" style="1" customWidth="1"/>
    <col min="23" max="23" width="12.140625" style="1" customWidth="1"/>
    <col min="24" max="24" width="12" style="1" customWidth="1"/>
    <col min="25" max="25" width="11" style="1" customWidth="1"/>
    <col min="26" max="26" width="11.5703125" style="1" customWidth="1"/>
    <col min="27" max="31" width="12.42578125" style="1" customWidth="1"/>
    <col min="32" max="32" width="12" style="1" customWidth="1"/>
    <col min="33" max="33" width="11.28515625" style="1" customWidth="1"/>
    <col min="34" max="34" width="12.140625" style="1" customWidth="1"/>
    <col min="35" max="16384" width="13.85546875" style="1"/>
  </cols>
  <sheetData>
    <row r="1" spans="1:34" x14ac:dyDescent="0.2">
      <c r="A1" s="45" t="s">
        <v>43</v>
      </c>
    </row>
    <row r="2" spans="1:34" x14ac:dyDescent="0.2">
      <c r="A2" s="46" t="s">
        <v>17</v>
      </c>
    </row>
    <row r="3" spans="1:34" x14ac:dyDescent="0.2">
      <c r="A3" s="47" t="s">
        <v>12</v>
      </c>
    </row>
    <row r="4" spans="1:34" ht="15" customHeight="1" x14ac:dyDescent="0.2">
      <c r="A4" s="94" t="s">
        <v>18</v>
      </c>
      <c r="B4" s="94"/>
      <c r="C4" s="94"/>
      <c r="D4" s="94"/>
      <c r="E4" s="94"/>
      <c r="F4" s="94"/>
      <c r="G4" s="94"/>
      <c r="H4" s="94"/>
      <c r="I4" s="94"/>
      <c r="J4" s="94"/>
      <c r="K4" s="94" t="s">
        <v>18</v>
      </c>
      <c r="L4" s="94"/>
      <c r="M4" s="94"/>
      <c r="N4" s="94"/>
      <c r="O4" s="94"/>
      <c r="P4" s="94"/>
      <c r="Q4" s="94"/>
      <c r="R4" s="94"/>
      <c r="S4" s="94"/>
      <c r="T4" s="94"/>
      <c r="U4" s="47"/>
      <c r="V4" s="94" t="s">
        <v>18</v>
      </c>
      <c r="W4" s="94"/>
      <c r="X4" s="94"/>
      <c r="Y4" s="94"/>
      <c r="Z4" s="94"/>
      <c r="AA4" s="94"/>
      <c r="AB4" s="94"/>
      <c r="AC4" s="94"/>
      <c r="AD4" s="94"/>
      <c r="AE4" s="94"/>
      <c r="AF4" s="47"/>
      <c r="AG4" s="94"/>
      <c r="AH4" s="94"/>
    </row>
    <row r="5" spans="1:34" ht="12.75" customHeight="1" x14ac:dyDescent="0.2">
      <c r="A5" s="95" t="s">
        <v>142</v>
      </c>
      <c r="B5" s="95"/>
      <c r="C5" s="95"/>
      <c r="D5" s="95"/>
      <c r="E5" s="95"/>
      <c r="F5" s="95"/>
      <c r="G5" s="95"/>
      <c r="H5" s="95"/>
      <c r="I5" s="95"/>
      <c r="J5" s="95"/>
      <c r="K5" s="95" t="s">
        <v>142</v>
      </c>
      <c r="L5" s="95"/>
      <c r="M5" s="95"/>
      <c r="N5" s="95"/>
      <c r="O5" s="95"/>
      <c r="P5" s="95"/>
      <c r="Q5" s="95"/>
      <c r="R5" s="95"/>
      <c r="S5" s="95"/>
      <c r="T5" s="95"/>
      <c r="U5" s="48"/>
      <c r="V5" s="95" t="s">
        <v>142</v>
      </c>
      <c r="W5" s="95"/>
      <c r="X5" s="95"/>
      <c r="Y5" s="95"/>
      <c r="Z5" s="95"/>
      <c r="AA5" s="95"/>
      <c r="AB5" s="95"/>
      <c r="AC5" s="95"/>
      <c r="AD5" s="95"/>
      <c r="AE5" s="95"/>
      <c r="AF5" s="48"/>
      <c r="AG5" s="48"/>
      <c r="AH5" s="48"/>
    </row>
    <row r="6" spans="1:34" ht="24.75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64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4" ht="87" customHeight="1" x14ac:dyDescent="0.2">
      <c r="A7" s="13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52</v>
      </c>
      <c r="H7" s="11" t="s">
        <v>54</v>
      </c>
      <c r="I7" s="11" t="s">
        <v>68</v>
      </c>
      <c r="J7" s="11" t="s">
        <v>67</v>
      </c>
      <c r="K7" s="11" t="s">
        <v>110</v>
      </c>
      <c r="L7" s="11" t="s">
        <v>111</v>
      </c>
      <c r="M7" s="11" t="s">
        <v>116</v>
      </c>
      <c r="N7" s="11" t="s">
        <v>122</v>
      </c>
      <c r="O7" s="11" t="s">
        <v>123</v>
      </c>
      <c r="P7" s="11" t="s">
        <v>124</v>
      </c>
      <c r="Q7" s="11" t="s">
        <v>136</v>
      </c>
      <c r="R7" s="49" t="s">
        <v>62</v>
      </c>
      <c r="S7" s="49" t="s">
        <v>63</v>
      </c>
      <c r="T7" s="49" t="s">
        <v>128</v>
      </c>
      <c r="U7" s="49" t="s">
        <v>134</v>
      </c>
      <c r="V7" s="30" t="s">
        <v>57</v>
      </c>
      <c r="W7" s="49" t="s">
        <v>129</v>
      </c>
      <c r="X7" s="49" t="s">
        <v>130</v>
      </c>
      <c r="Y7" s="49" t="s">
        <v>131</v>
      </c>
      <c r="Z7" s="49" t="s">
        <v>132</v>
      </c>
      <c r="AA7" s="49" t="s">
        <v>133</v>
      </c>
      <c r="AB7" s="49" t="s">
        <v>139</v>
      </c>
      <c r="AC7" s="49" t="s">
        <v>138</v>
      </c>
      <c r="AD7" s="49" t="s">
        <v>140</v>
      </c>
      <c r="AE7" s="49" t="s">
        <v>141</v>
      </c>
      <c r="AF7" s="49" t="s">
        <v>60</v>
      </c>
      <c r="AG7" s="49" t="s">
        <v>69</v>
      </c>
      <c r="AH7" s="49" t="s">
        <v>61</v>
      </c>
    </row>
    <row r="8" spans="1:34" ht="15.75" x14ac:dyDescent="0.2">
      <c r="A8" s="12" t="s">
        <v>0</v>
      </c>
      <c r="B8" s="51">
        <v>1</v>
      </c>
      <c r="C8" s="51">
        <v>2</v>
      </c>
      <c r="D8" s="9">
        <v>3</v>
      </c>
      <c r="E8" s="50">
        <v>4</v>
      </c>
      <c r="F8" s="50">
        <v>5</v>
      </c>
      <c r="G8" s="50">
        <v>6</v>
      </c>
      <c r="H8" s="6">
        <v>7</v>
      </c>
      <c r="I8" s="51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 t="s">
        <v>125</v>
      </c>
      <c r="P8" s="52" t="s">
        <v>126</v>
      </c>
      <c r="Q8" s="52" t="s">
        <v>137</v>
      </c>
      <c r="R8" s="50">
        <v>16</v>
      </c>
      <c r="S8" s="50">
        <v>17</v>
      </c>
      <c r="T8" s="50" t="s">
        <v>127</v>
      </c>
      <c r="U8" s="50" t="s">
        <v>135</v>
      </c>
      <c r="V8" s="33">
        <v>20</v>
      </c>
      <c r="W8" s="33">
        <v>21</v>
      </c>
      <c r="X8" s="33" t="s">
        <v>143</v>
      </c>
      <c r="Y8" s="33" t="s">
        <v>144</v>
      </c>
      <c r="Z8" s="33" t="s">
        <v>145</v>
      </c>
      <c r="AA8" s="53" t="s">
        <v>146</v>
      </c>
      <c r="AB8" s="53">
        <v>27</v>
      </c>
      <c r="AC8" s="53" t="s">
        <v>147</v>
      </c>
      <c r="AD8" s="53" t="s">
        <v>148</v>
      </c>
      <c r="AE8" s="53">
        <v>30</v>
      </c>
      <c r="AF8" s="50">
        <v>31</v>
      </c>
      <c r="AG8" s="50">
        <v>32</v>
      </c>
      <c r="AH8" s="50" t="s">
        <v>149</v>
      </c>
    </row>
    <row r="9" spans="1:34" s="2" customFormat="1" ht="15" customHeight="1" x14ac:dyDescent="0.2">
      <c r="A9" s="5" t="s">
        <v>1</v>
      </c>
      <c r="B9" s="88">
        <v>6857054.9299999997</v>
      </c>
      <c r="C9" s="88">
        <v>6737800.6399999997</v>
      </c>
      <c r="D9" s="88">
        <v>6901546.7599999998</v>
      </c>
      <c r="E9" s="7">
        <v>20909276.370000001</v>
      </c>
      <c r="F9" s="7">
        <v>6581484.2999999998</v>
      </c>
      <c r="G9" s="7">
        <v>7045465.4100000001</v>
      </c>
      <c r="H9" s="7">
        <v>6041770.7599999998</v>
      </c>
      <c r="I9" s="88">
        <v>40886806.25</v>
      </c>
      <c r="J9" s="88">
        <v>6538520.6100000003</v>
      </c>
      <c r="K9" s="88">
        <v>5999074.1900000004</v>
      </c>
      <c r="L9" s="88">
        <v>6154444.9199999999</v>
      </c>
      <c r="M9" s="88">
        <v>59997919.079999998</v>
      </c>
      <c r="N9" s="88">
        <v>6642516.5</v>
      </c>
      <c r="O9" s="88">
        <f>M9+N9</f>
        <v>66640435.579999998</v>
      </c>
      <c r="P9" s="54">
        <f>O9/10</f>
        <v>6664043.5580000002</v>
      </c>
      <c r="Q9" s="54">
        <v>0</v>
      </c>
      <c r="R9" s="55">
        <v>7639024.8330550911</v>
      </c>
      <c r="S9" s="55">
        <v>7559202.2199999997</v>
      </c>
      <c r="T9" s="7">
        <f>P9/P13</f>
        <v>0.67444356036374908</v>
      </c>
      <c r="U9" s="7">
        <v>0</v>
      </c>
      <c r="V9" s="93">
        <v>130193000</v>
      </c>
      <c r="W9" s="107">
        <v>127486000</v>
      </c>
      <c r="X9" s="110">
        <f>V9-W9</f>
        <v>2707000</v>
      </c>
      <c r="Y9" s="93">
        <f>X9*0.01</f>
        <v>27070</v>
      </c>
      <c r="Z9" s="93">
        <f>X9-Y9</f>
        <v>2679930</v>
      </c>
      <c r="AA9" s="7">
        <f>T9*Z9</f>
        <v>1807461.5307256221</v>
      </c>
      <c r="AB9" s="7">
        <v>1650069</v>
      </c>
      <c r="AC9" s="7">
        <f>AA9-AB9</f>
        <v>157392.53072562208</v>
      </c>
      <c r="AD9" s="7">
        <v>0</v>
      </c>
      <c r="AE9" s="7">
        <f>AB9+AD9</f>
        <v>1650069</v>
      </c>
      <c r="AF9" s="7">
        <v>5907801</v>
      </c>
      <c r="AG9" s="7">
        <v>1650069</v>
      </c>
      <c r="AH9" s="7">
        <f>SUM(AF9:AG9)</f>
        <v>7557870</v>
      </c>
    </row>
    <row r="10" spans="1:34" s="2" customFormat="1" ht="15" customHeight="1" x14ac:dyDescent="0.2">
      <c r="A10" s="5" t="s">
        <v>2</v>
      </c>
      <c r="B10" s="88">
        <v>480379.62</v>
      </c>
      <c r="C10" s="88">
        <v>408058.6</v>
      </c>
      <c r="D10" s="88">
        <v>434272.6</v>
      </c>
      <c r="E10" s="7">
        <v>1325628.96</v>
      </c>
      <c r="F10" s="7">
        <v>371160.62</v>
      </c>
      <c r="G10" s="7">
        <v>351272.96000000002</v>
      </c>
      <c r="H10" s="7">
        <v>425363.45</v>
      </c>
      <c r="I10" s="88">
        <v>2472217.8199999998</v>
      </c>
      <c r="J10" s="88">
        <v>475397.52</v>
      </c>
      <c r="K10" s="88">
        <v>454999.45</v>
      </c>
      <c r="L10" s="88">
        <v>517321</v>
      </c>
      <c r="M10" s="88">
        <v>3925565.01</v>
      </c>
      <c r="N10" s="88">
        <v>509745.84</v>
      </c>
      <c r="O10" s="88">
        <f t="shared" ref="O10:O12" si="0">M10+N10</f>
        <v>4435310.8499999996</v>
      </c>
      <c r="P10" s="54">
        <f t="shared" ref="P10:P12" si="1">O10/10</f>
        <v>443531.08499999996</v>
      </c>
      <c r="Q10" s="54">
        <f>O10/10</f>
        <v>443531.08499999996</v>
      </c>
      <c r="R10" s="55">
        <v>617970.35464638146</v>
      </c>
      <c r="S10" s="55">
        <v>617970.35</v>
      </c>
      <c r="T10" s="7">
        <f>P10/P13</f>
        <v>4.4888164594946454E-2</v>
      </c>
      <c r="U10" s="7">
        <f>Q10/Q13</f>
        <v>0.13788135981920885</v>
      </c>
      <c r="V10" s="93"/>
      <c r="W10" s="108"/>
      <c r="X10" s="111"/>
      <c r="Y10" s="93"/>
      <c r="Z10" s="93"/>
      <c r="AA10" s="7">
        <f>T10*Z9</f>
        <v>120297.13894293485</v>
      </c>
      <c r="AB10" s="7">
        <f>AA10</f>
        <v>120297.13894293485</v>
      </c>
      <c r="AC10" s="7">
        <f t="shared" ref="AC10:AC13" si="2">AA10-AB10</f>
        <v>0</v>
      </c>
      <c r="AD10" s="7">
        <v>21739.759999999998</v>
      </c>
      <c r="AE10" s="7">
        <f>AB10+AD10</f>
        <v>142036.89894293484</v>
      </c>
      <c r="AF10" s="7">
        <v>357011.66</v>
      </c>
      <c r="AG10" s="7">
        <f>AA10+AD10</f>
        <v>142036.89894293484</v>
      </c>
      <c r="AH10" s="7">
        <f t="shared" ref="AH10:AH12" si="3">SUM(AF10:AG10)</f>
        <v>499048.55894293485</v>
      </c>
    </row>
    <row r="11" spans="1:34" s="2" customFormat="1" ht="15" customHeight="1" x14ac:dyDescent="0.2">
      <c r="A11" s="5" t="s">
        <v>3</v>
      </c>
      <c r="B11" s="88">
        <v>2049231.1</v>
      </c>
      <c r="C11" s="88">
        <v>2343793.38</v>
      </c>
      <c r="D11" s="88">
        <v>2462628.69</v>
      </c>
      <c r="E11" s="7">
        <v>6848209.9299999997</v>
      </c>
      <c r="F11" s="7">
        <v>2051887.84</v>
      </c>
      <c r="G11" s="7">
        <v>2175042.23</v>
      </c>
      <c r="H11" s="7">
        <v>2096798.26</v>
      </c>
      <c r="I11" s="88">
        <v>13163912.57</v>
      </c>
      <c r="J11" s="88">
        <v>2330651.36</v>
      </c>
      <c r="K11" s="88">
        <v>2027591.17</v>
      </c>
      <c r="L11" s="88">
        <v>2223431.9300000002</v>
      </c>
      <c r="M11" s="88">
        <v>19728311.629999999</v>
      </c>
      <c r="N11" s="88">
        <v>2372967.7599999998</v>
      </c>
      <c r="O11" s="88">
        <f t="shared" si="0"/>
        <v>22101279.390000001</v>
      </c>
      <c r="P11" s="54">
        <f t="shared" si="1"/>
        <v>2210127.9390000002</v>
      </c>
      <c r="Q11" s="54">
        <f>O11/10</f>
        <v>2210127.9390000002</v>
      </c>
      <c r="R11" s="55">
        <v>2601977.081189251</v>
      </c>
      <c r="S11" s="55">
        <v>2601977.08</v>
      </c>
      <c r="T11" s="7">
        <f>P11/P13</f>
        <v>0.22367899355176379</v>
      </c>
      <c r="U11" s="7">
        <f>Q11/Q13</f>
        <v>0.68706671507307215</v>
      </c>
      <c r="V11" s="93"/>
      <c r="W11" s="108"/>
      <c r="X11" s="111"/>
      <c r="Y11" s="93"/>
      <c r="Z11" s="93"/>
      <c r="AA11" s="7">
        <f>T11*Z9</f>
        <v>599444.04518917832</v>
      </c>
      <c r="AB11" s="7">
        <f t="shared" ref="AB11:AB12" si="4">AA11</f>
        <v>599444.04518917832</v>
      </c>
      <c r="AC11" s="7">
        <f t="shared" si="2"/>
        <v>0</v>
      </c>
      <c r="AD11" s="7">
        <v>107698.46</v>
      </c>
      <c r="AE11" s="7">
        <f t="shared" ref="AE11:AE12" si="5">AB11+AD11</f>
        <v>707142.50518917828</v>
      </c>
      <c r="AF11" s="7">
        <v>1821401.1800000002</v>
      </c>
      <c r="AG11" s="7">
        <f t="shared" ref="AG11:AG12" si="6">AA11+AD11</f>
        <v>707142.50518917828</v>
      </c>
      <c r="AH11" s="7">
        <f t="shared" si="3"/>
        <v>2528543.6851891782</v>
      </c>
    </row>
    <row r="12" spans="1:34" s="2" customFormat="1" ht="15" customHeight="1" x14ac:dyDescent="0.2">
      <c r="A12" s="5" t="s">
        <v>4</v>
      </c>
      <c r="B12" s="88">
        <v>558314.85</v>
      </c>
      <c r="C12" s="88">
        <v>629434.48</v>
      </c>
      <c r="D12" s="88">
        <v>565147.37</v>
      </c>
      <c r="E12" s="7">
        <v>1747757.52</v>
      </c>
      <c r="F12" s="7">
        <v>501709.83</v>
      </c>
      <c r="G12" s="7">
        <v>502622.56</v>
      </c>
      <c r="H12" s="7">
        <v>615143.59</v>
      </c>
      <c r="I12" s="88">
        <v>3367406.36</v>
      </c>
      <c r="J12" s="88">
        <v>610345.86</v>
      </c>
      <c r="K12" s="88">
        <v>525665.37</v>
      </c>
      <c r="L12" s="88">
        <v>530917.25</v>
      </c>
      <c r="M12" s="88">
        <v>5061715.4000000004</v>
      </c>
      <c r="N12" s="88">
        <v>569282.9</v>
      </c>
      <c r="O12" s="88">
        <f t="shared" si="0"/>
        <v>5630998.3000000007</v>
      </c>
      <c r="P12" s="54">
        <f t="shared" si="1"/>
        <v>563099.83000000007</v>
      </c>
      <c r="Q12" s="54">
        <f>O12/10</f>
        <v>563099.83000000007</v>
      </c>
      <c r="R12" s="55">
        <v>764269.0766208251</v>
      </c>
      <c r="S12" s="55">
        <v>764269.08</v>
      </c>
      <c r="T12" s="7">
        <f>P12/P13</f>
        <v>5.6989281489540633E-2</v>
      </c>
      <c r="U12" s="7">
        <f>Q12/Q13</f>
        <v>0.175051925107719</v>
      </c>
      <c r="V12" s="93"/>
      <c r="W12" s="108"/>
      <c r="X12" s="111"/>
      <c r="Y12" s="93"/>
      <c r="Z12" s="93"/>
      <c r="AA12" s="7">
        <f>T12*Z9</f>
        <v>152727.28514226462</v>
      </c>
      <c r="AB12" s="7">
        <f t="shared" si="4"/>
        <v>152727.28514226462</v>
      </c>
      <c r="AC12" s="7">
        <f t="shared" si="2"/>
        <v>0</v>
      </c>
      <c r="AD12" s="7">
        <v>27954.31</v>
      </c>
      <c r="AE12" s="7">
        <f t="shared" si="5"/>
        <v>180681.59514226462</v>
      </c>
      <c r="AF12" s="7">
        <v>476342.4</v>
      </c>
      <c r="AG12" s="7">
        <f t="shared" si="6"/>
        <v>180681.59514226462</v>
      </c>
      <c r="AH12" s="7">
        <f t="shared" si="3"/>
        <v>657023.99514226464</v>
      </c>
    </row>
    <row r="13" spans="1:34" s="3" customFormat="1" ht="13.5" customHeight="1" x14ac:dyDescent="0.2">
      <c r="A13" s="12" t="s">
        <v>5</v>
      </c>
      <c r="B13" s="10">
        <f t="shared" ref="B13:S13" si="7">SUM(B9:B12)</f>
        <v>9944980.5</v>
      </c>
      <c r="C13" s="10">
        <f>SUM(C9:C12)</f>
        <v>10119087.1</v>
      </c>
      <c r="D13" s="87">
        <f t="shared" ref="D13" si="8">SUM(D9:D12)</f>
        <v>10363595.419999998</v>
      </c>
      <c r="E13" s="8">
        <f t="shared" ref="E13:O13" si="9">SUM(E9:E12)</f>
        <v>30830872.780000001</v>
      </c>
      <c r="F13" s="8">
        <f t="shared" si="9"/>
        <v>9506242.5899999999</v>
      </c>
      <c r="G13" s="8">
        <f t="shared" si="9"/>
        <v>10074403.16</v>
      </c>
      <c r="H13" s="8">
        <f t="shared" si="9"/>
        <v>9179076.0600000005</v>
      </c>
      <c r="I13" s="10">
        <f t="shared" si="9"/>
        <v>59890343</v>
      </c>
      <c r="J13" s="8">
        <f t="shared" si="9"/>
        <v>9954915.3499999996</v>
      </c>
      <c r="K13" s="8">
        <f t="shared" si="9"/>
        <v>9007330.1799999997</v>
      </c>
      <c r="L13" s="8">
        <f t="shared" si="9"/>
        <v>9426115.0999999996</v>
      </c>
      <c r="M13" s="8">
        <f t="shared" si="9"/>
        <v>88713511.120000005</v>
      </c>
      <c r="N13" s="8">
        <f t="shared" si="9"/>
        <v>10094513</v>
      </c>
      <c r="O13" s="8">
        <f t="shared" si="9"/>
        <v>98808024.11999999</v>
      </c>
      <c r="P13" s="62">
        <f t="shared" si="7"/>
        <v>9880802.4120000005</v>
      </c>
      <c r="Q13" s="62">
        <f>SUM(Q9:Q12)</f>
        <v>3216758.8540000003</v>
      </c>
      <c r="R13" s="8">
        <f t="shared" si="7"/>
        <v>11623241.345511548</v>
      </c>
      <c r="S13" s="8">
        <f t="shared" si="7"/>
        <v>11543418.729999999</v>
      </c>
      <c r="T13" s="5">
        <f>SUM(T9:T12)</f>
        <v>1</v>
      </c>
      <c r="U13" s="7">
        <f>SUM(U9:U12)</f>
        <v>1</v>
      </c>
      <c r="V13" s="93"/>
      <c r="W13" s="108"/>
      <c r="X13" s="111"/>
      <c r="Y13" s="93"/>
      <c r="Z13" s="93"/>
      <c r="AA13" s="7">
        <f>SUM(AA9:AA12)</f>
        <v>2679930</v>
      </c>
      <c r="AB13" s="7">
        <f>SUM(AB9:AB12)</f>
        <v>2522537.4692743779</v>
      </c>
      <c r="AC13" s="7">
        <f t="shared" si="2"/>
        <v>157392.53072562208</v>
      </c>
      <c r="AD13" s="7">
        <f>SUM(AD9:AD12)</f>
        <v>157392.53</v>
      </c>
      <c r="AE13" s="7">
        <f>SUM(AE9:AE12)</f>
        <v>2679929.9992743777</v>
      </c>
      <c r="AF13" s="7">
        <f t="shared" ref="AF13:AH13" si="10">SUM(AF9:AF12)</f>
        <v>8562556.2400000002</v>
      </c>
      <c r="AG13" s="7">
        <f t="shared" si="10"/>
        <v>2679929.9992743777</v>
      </c>
      <c r="AH13" s="7">
        <f t="shared" si="10"/>
        <v>11242486.239274377</v>
      </c>
    </row>
    <row r="14" spans="1:34" s="2" customFormat="1" ht="13.5" customHeight="1" x14ac:dyDescent="0.2">
      <c r="A14" s="12"/>
      <c r="B14" s="18"/>
      <c r="C14" s="18"/>
      <c r="D14" s="88"/>
      <c r="E14" s="7"/>
      <c r="F14" s="7"/>
      <c r="G14" s="7"/>
      <c r="H14" s="7"/>
      <c r="I14" s="18"/>
      <c r="J14" s="7"/>
      <c r="K14" s="7"/>
      <c r="L14" s="7"/>
      <c r="M14" s="7"/>
      <c r="N14" s="7"/>
      <c r="O14" s="7"/>
      <c r="P14" s="54"/>
      <c r="Q14" s="54"/>
      <c r="R14" s="5"/>
      <c r="S14" s="5"/>
      <c r="T14" s="5"/>
      <c r="U14" s="5"/>
      <c r="V14" s="93"/>
      <c r="W14" s="109"/>
      <c r="X14" s="112"/>
      <c r="Y14" s="93"/>
      <c r="Z14" s="93"/>
      <c r="AA14" s="7"/>
      <c r="AB14" s="7"/>
      <c r="AC14" s="7"/>
      <c r="AD14" s="7"/>
      <c r="AE14" s="7"/>
      <c r="AF14" s="7"/>
      <c r="AG14" s="7"/>
      <c r="AH14" s="7"/>
    </row>
    <row r="15" spans="1:34" s="2" customFormat="1" hidden="1" x14ac:dyDescent="0.2">
      <c r="A15" s="56"/>
    </row>
    <row r="16" spans="1:34" s="58" customFormat="1" hidden="1" x14ac:dyDescent="0.2">
      <c r="I16" s="59"/>
      <c r="J16" s="59"/>
      <c r="K16" s="59"/>
      <c r="L16" s="59"/>
      <c r="M16" s="59"/>
      <c r="N16" s="59"/>
      <c r="O16" s="59"/>
      <c r="AF16" s="59"/>
      <c r="AG16" s="59"/>
      <c r="AH16" s="59"/>
    </row>
    <row r="17" spans="1:34" s="4" customFormat="1" x14ac:dyDescent="0.2">
      <c r="A17" s="58"/>
      <c r="N17" s="60"/>
      <c r="O17" s="60"/>
      <c r="AA17" s="60"/>
      <c r="AB17" s="60"/>
      <c r="AC17" s="60"/>
      <c r="AD17" s="60"/>
      <c r="AE17" s="60"/>
      <c r="AF17" s="60"/>
      <c r="AG17" s="60"/>
      <c r="AH17" s="60"/>
    </row>
    <row r="18" spans="1:34" x14ac:dyDescent="0.2">
      <c r="N18" s="61"/>
      <c r="O18" s="61"/>
    </row>
    <row r="20" spans="1:34" x14ac:dyDescent="0.2">
      <c r="A20" s="16" t="s">
        <v>13</v>
      </c>
      <c r="B20" s="20"/>
      <c r="C20" s="20"/>
      <c r="H20" s="4" t="s">
        <v>12</v>
      </c>
      <c r="I20" s="20"/>
      <c r="J20" s="20"/>
      <c r="K20" s="16" t="s">
        <v>13</v>
      </c>
      <c r="L20" s="20"/>
      <c r="M20" s="20"/>
      <c r="R20" s="4" t="s">
        <v>12</v>
      </c>
      <c r="S20" s="20"/>
      <c r="T20" s="16"/>
      <c r="U20" s="16"/>
      <c r="V20" s="16" t="s">
        <v>13</v>
      </c>
      <c r="W20" s="20"/>
      <c r="X20" s="20"/>
      <c r="AC20" s="4" t="s">
        <v>12</v>
      </c>
      <c r="AD20" s="20"/>
      <c r="AE20" s="16"/>
      <c r="AG20" s="16"/>
    </row>
    <row r="21" spans="1:34" x14ac:dyDescent="0.2">
      <c r="A21" s="16" t="s">
        <v>14</v>
      </c>
      <c r="B21" s="16"/>
      <c r="C21" s="16"/>
      <c r="H21" s="16" t="s">
        <v>15</v>
      </c>
      <c r="I21" s="16"/>
      <c r="J21" s="16"/>
      <c r="K21" s="16" t="s">
        <v>14</v>
      </c>
      <c r="L21" s="16"/>
      <c r="M21" s="16"/>
      <c r="R21" s="16" t="s">
        <v>15</v>
      </c>
      <c r="S21" s="16"/>
      <c r="T21" s="16"/>
      <c r="U21" s="16"/>
      <c r="V21" s="16" t="s">
        <v>14</v>
      </c>
      <c r="W21" s="16"/>
      <c r="X21" s="16"/>
      <c r="AC21" s="16" t="s">
        <v>15</v>
      </c>
      <c r="AD21" s="16"/>
      <c r="AE21" s="16"/>
      <c r="AG21" s="16"/>
    </row>
  </sheetData>
  <mergeCells count="12">
    <mergeCell ref="A4:J4"/>
    <mergeCell ref="AG4:AH4"/>
    <mergeCell ref="K4:T4"/>
    <mergeCell ref="V4:AE4"/>
    <mergeCell ref="Z9:Z14"/>
    <mergeCell ref="A5:J6"/>
    <mergeCell ref="K5:T6"/>
    <mergeCell ref="V5:AE6"/>
    <mergeCell ref="V9:V14"/>
    <mergeCell ref="W9:W14"/>
    <mergeCell ref="X9:X14"/>
    <mergeCell ref="Y9:Y14"/>
  </mergeCells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centralizator</vt:lpstr>
      <vt:lpstr>desfasurator</vt:lpstr>
      <vt:lpstr>repartizare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2019-11-21T12:31:42Z</dcterms:modified>
</cp:coreProperties>
</file>