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185" activeTab="1"/>
  </bookViews>
  <sheets>
    <sheet name="desfasurator" sheetId="41" r:id="rId1"/>
    <sheet name="repartizare" sheetId="43" r:id="rId2"/>
  </sheets>
  <calcPr calcId="145621"/>
</workbook>
</file>

<file path=xl/calcChain.xml><?xml version="1.0" encoding="utf-8"?>
<calcChain xmlns="http://schemas.openxmlformats.org/spreadsheetml/2006/main">
  <c r="AG9" i="43" l="1"/>
  <c r="AG50" i="43" l="1"/>
  <c r="AH11" i="43"/>
  <c r="AG42" i="43"/>
  <c r="AH42" i="43" s="1"/>
  <c r="AG43" i="43"/>
  <c r="AH43" i="43" s="1"/>
  <c r="AG44" i="43"/>
  <c r="AH44" i="43" s="1"/>
  <c r="AG45" i="43"/>
  <c r="AH45" i="43" s="1"/>
  <c r="AG33" i="43"/>
  <c r="AH33" i="43" s="1"/>
  <c r="AG34" i="43"/>
  <c r="AH34" i="43" s="1"/>
  <c r="AG35" i="43"/>
  <c r="AH35" i="43" s="1"/>
  <c r="AG36" i="43"/>
  <c r="AH36" i="43" s="1"/>
  <c r="AG32" i="43"/>
  <c r="AH32" i="43" s="1"/>
  <c r="AG26" i="43"/>
  <c r="AH26" i="43" s="1"/>
  <c r="AG27" i="43"/>
  <c r="AH27" i="43" s="1"/>
  <c r="AG28" i="43"/>
  <c r="AH28" i="43" s="1"/>
  <c r="AG25" i="43"/>
  <c r="AH25" i="43" s="1"/>
  <c r="AG17" i="43"/>
  <c r="AH17" i="43" s="1"/>
  <c r="AG18" i="43"/>
  <c r="AH18" i="43" s="1"/>
  <c r="AG19" i="43"/>
  <c r="AH19" i="43" s="1"/>
  <c r="AG20" i="43"/>
  <c r="AH20" i="43" s="1"/>
  <c r="AG21" i="43"/>
  <c r="AH21" i="43" s="1"/>
  <c r="AG16" i="43"/>
  <c r="AH16" i="43" s="1"/>
  <c r="AH9" i="43"/>
  <c r="AG10" i="43"/>
  <c r="AH10" i="43" s="1"/>
  <c r="AG11" i="43"/>
  <c r="AG12" i="43"/>
  <c r="AH12" i="43" s="1"/>
  <c r="AF56" i="43"/>
  <c r="AF55" i="43"/>
  <c r="AG55" i="43" s="1"/>
  <c r="AH55" i="43" s="1"/>
  <c r="AF54" i="43"/>
  <c r="AG54" i="43" s="1"/>
  <c r="AH54" i="43" s="1"/>
  <c r="AF53" i="43"/>
  <c r="AG53" i="43" s="1"/>
  <c r="AH53" i="43" s="1"/>
  <c r="AF52" i="43"/>
  <c r="AG52" i="43" s="1"/>
  <c r="AH52" i="43" s="1"/>
  <c r="AF51" i="43"/>
  <c r="AG51" i="43" s="1"/>
  <c r="AH51" i="43" s="1"/>
  <c r="AF50" i="43"/>
  <c r="AF46" i="43"/>
  <c r="AF29" i="43"/>
  <c r="AF37" i="43"/>
  <c r="AF22" i="43"/>
  <c r="AF13" i="43"/>
  <c r="AF57" i="43" l="1"/>
  <c r="AE56" i="43" l="1"/>
  <c r="AE54" i="43"/>
  <c r="AE45" i="43"/>
  <c r="AE55" i="43" s="1"/>
  <c r="AE44" i="43"/>
  <c r="AE53" i="43" s="1"/>
  <c r="AE43" i="43"/>
  <c r="AE52" i="43" s="1"/>
  <c r="AE42" i="43"/>
  <c r="AE51" i="43" s="1"/>
  <c r="AE41" i="43"/>
  <c r="AE50" i="43" s="1"/>
  <c r="AE37" i="43"/>
  <c r="AE29" i="43"/>
  <c r="AE22" i="43"/>
  <c r="AE13" i="43"/>
  <c r="AE57" i="43" l="1"/>
  <c r="AE46" i="43"/>
  <c r="C23" i="41" l="1"/>
  <c r="AN9" i="43" l="1"/>
  <c r="AQ43" i="43" l="1"/>
  <c r="AQ56" i="43" l="1"/>
  <c r="AM9" i="43" l="1"/>
  <c r="AO9" i="43" s="1"/>
  <c r="AD56" i="43"/>
  <c r="AD54" i="43"/>
  <c r="AD45" i="43"/>
  <c r="AD55" i="43" s="1"/>
  <c r="AD44" i="43"/>
  <c r="AD53" i="43" s="1"/>
  <c r="AD43" i="43"/>
  <c r="AD52" i="43" s="1"/>
  <c r="AD42" i="43"/>
  <c r="AD51" i="43" s="1"/>
  <c r="AD41" i="43"/>
  <c r="AD50" i="43" s="1"/>
  <c r="AD37" i="43"/>
  <c r="AD22" i="43"/>
  <c r="AD13" i="43"/>
  <c r="AD57" i="43" l="1"/>
  <c r="AD46" i="43"/>
  <c r="AI57" i="43" l="1"/>
  <c r="AC56" i="43"/>
  <c r="AB56" i="43"/>
  <c r="AA56" i="43"/>
  <c r="Z56" i="43"/>
  <c r="Y56" i="43"/>
  <c r="W56" i="43"/>
  <c r="V56" i="43"/>
  <c r="U56" i="43"/>
  <c r="T56" i="43"/>
  <c r="S56" i="43"/>
  <c r="R56" i="43"/>
  <c r="Q56" i="43"/>
  <c r="P56" i="43"/>
  <c r="AG56" i="43" s="1"/>
  <c r="AH56" i="43" s="1"/>
  <c r="O56" i="43"/>
  <c r="N56" i="43"/>
  <c r="M56" i="43"/>
  <c r="L56" i="43"/>
  <c r="K56" i="43"/>
  <c r="K57" i="43" s="1"/>
  <c r="J56" i="43"/>
  <c r="I56" i="43"/>
  <c r="I57" i="43" s="1"/>
  <c r="H56" i="43"/>
  <c r="G56" i="43"/>
  <c r="F56" i="43"/>
  <c r="E56" i="43"/>
  <c r="D56" i="43"/>
  <c r="C56" i="43"/>
  <c r="B56" i="43"/>
  <c r="Y55" i="43"/>
  <c r="F55" i="43"/>
  <c r="AQ54" i="43"/>
  <c r="AC54" i="43"/>
  <c r="AB54" i="43"/>
  <c r="AA54" i="43"/>
  <c r="Z54" i="43"/>
  <c r="Y54" i="43"/>
  <c r="W54" i="43"/>
  <c r="V54" i="43"/>
  <c r="U54" i="43"/>
  <c r="T54" i="43"/>
  <c r="S54" i="43"/>
  <c r="R54" i="43"/>
  <c r="Q54" i="43"/>
  <c r="N54" i="43"/>
  <c r="M54" i="43"/>
  <c r="L54" i="43"/>
  <c r="H54" i="43"/>
  <c r="G54" i="43"/>
  <c r="J54" i="43" s="1"/>
  <c r="F54" i="43"/>
  <c r="D54" i="43"/>
  <c r="C54" i="43"/>
  <c r="B54" i="43"/>
  <c r="Y53" i="43"/>
  <c r="H53" i="43"/>
  <c r="F53" i="43"/>
  <c r="Y52" i="43"/>
  <c r="H52" i="43"/>
  <c r="F52" i="43"/>
  <c r="Y51" i="43"/>
  <c r="H51" i="43"/>
  <c r="F51" i="43"/>
  <c r="Y50" i="43"/>
  <c r="H50" i="43"/>
  <c r="F50" i="43"/>
  <c r="Y46" i="43"/>
  <c r="F46" i="43"/>
  <c r="AC45" i="43"/>
  <c r="AC55" i="43" s="1"/>
  <c r="AB45" i="43"/>
  <c r="AB55" i="43" s="1"/>
  <c r="AA45" i="43"/>
  <c r="AA55" i="43" s="1"/>
  <c r="Z45" i="43"/>
  <c r="Z55" i="43" s="1"/>
  <c r="W45" i="43"/>
  <c r="W55" i="43" s="1"/>
  <c r="V45" i="43"/>
  <c r="V55" i="43" s="1"/>
  <c r="U45" i="43"/>
  <c r="U55" i="43" s="1"/>
  <c r="T45" i="43"/>
  <c r="T55" i="43" s="1"/>
  <c r="S45" i="43"/>
  <c r="S55" i="43" s="1"/>
  <c r="R45" i="43"/>
  <c r="R55" i="43" s="1"/>
  <c r="Q45" i="43"/>
  <c r="Q55" i="43" s="1"/>
  <c r="N45" i="43"/>
  <c r="N55" i="43" s="1"/>
  <c r="M45" i="43"/>
  <c r="M55" i="43" s="1"/>
  <c r="L45" i="43"/>
  <c r="L55" i="43" s="1"/>
  <c r="H45" i="43"/>
  <c r="H55" i="43" s="1"/>
  <c r="G45" i="43"/>
  <c r="G55" i="43" s="1"/>
  <c r="D45" i="43"/>
  <c r="D55" i="43" s="1"/>
  <c r="C45" i="43"/>
  <c r="C55" i="43" s="1"/>
  <c r="B45" i="43"/>
  <c r="B55" i="43" s="1"/>
  <c r="AQ44" i="43"/>
  <c r="AC44" i="43"/>
  <c r="AC53" i="43" s="1"/>
  <c r="AB44" i="43"/>
  <c r="AB53" i="43" s="1"/>
  <c r="AA44" i="43"/>
  <c r="AA53" i="43" s="1"/>
  <c r="Z44" i="43"/>
  <c r="Z53" i="43" s="1"/>
  <c r="W44" i="43"/>
  <c r="W53" i="43" s="1"/>
  <c r="V44" i="43"/>
  <c r="V53" i="43" s="1"/>
  <c r="U44" i="43"/>
  <c r="U53" i="43" s="1"/>
  <c r="T44" i="43"/>
  <c r="T53" i="43" s="1"/>
  <c r="S44" i="43"/>
  <c r="S53" i="43" s="1"/>
  <c r="R44" i="43"/>
  <c r="R53" i="43" s="1"/>
  <c r="Q44" i="43"/>
  <c r="Q53" i="43" s="1"/>
  <c r="N44" i="43"/>
  <c r="N53" i="43" s="1"/>
  <c r="M44" i="43"/>
  <c r="M53" i="43" s="1"/>
  <c r="L44" i="43"/>
  <c r="L53" i="43" s="1"/>
  <c r="H44" i="43"/>
  <c r="G44" i="43"/>
  <c r="G53" i="43" s="1"/>
  <c r="J53" i="43" s="1"/>
  <c r="D44" i="43"/>
  <c r="D53" i="43" s="1"/>
  <c r="C44" i="43"/>
  <c r="C53" i="43" s="1"/>
  <c r="B44" i="43"/>
  <c r="B53" i="43" s="1"/>
  <c r="AC43" i="43"/>
  <c r="AC52" i="43" s="1"/>
  <c r="AB43" i="43"/>
  <c r="AB52" i="43" s="1"/>
  <c r="AA43" i="43"/>
  <c r="AA52" i="43" s="1"/>
  <c r="Z43" i="43"/>
  <c r="Z52" i="43" s="1"/>
  <c r="W43" i="43"/>
  <c r="W52" i="43" s="1"/>
  <c r="V43" i="43"/>
  <c r="V52" i="43" s="1"/>
  <c r="U43" i="43"/>
  <c r="U52" i="43" s="1"/>
  <c r="T43" i="43"/>
  <c r="T52" i="43" s="1"/>
  <c r="S43" i="43"/>
  <c r="S52" i="43" s="1"/>
  <c r="R43" i="43"/>
  <c r="R52" i="43" s="1"/>
  <c r="Q43" i="43"/>
  <c r="Q52" i="43" s="1"/>
  <c r="N43" i="43"/>
  <c r="N52" i="43" s="1"/>
  <c r="M43" i="43"/>
  <c r="M52" i="43" s="1"/>
  <c r="L43" i="43"/>
  <c r="L52" i="43" s="1"/>
  <c r="H43" i="43"/>
  <c r="G43" i="43"/>
  <c r="G52" i="43" s="1"/>
  <c r="D43" i="43"/>
  <c r="D52" i="43" s="1"/>
  <c r="C43" i="43"/>
  <c r="C52" i="43" s="1"/>
  <c r="B43" i="43"/>
  <c r="B52" i="43" s="1"/>
  <c r="AQ42" i="43"/>
  <c r="AC42" i="43"/>
  <c r="AB42" i="43"/>
  <c r="AB51" i="43" s="1"/>
  <c r="AA42" i="43"/>
  <c r="AA51" i="43" s="1"/>
  <c r="Z42" i="43"/>
  <c r="Z51" i="43" s="1"/>
  <c r="W42" i="43"/>
  <c r="W51" i="43" s="1"/>
  <c r="V42" i="43"/>
  <c r="V51" i="43" s="1"/>
  <c r="U42" i="43"/>
  <c r="U51" i="43" s="1"/>
  <c r="T42" i="43"/>
  <c r="T51" i="43" s="1"/>
  <c r="S42" i="43"/>
  <c r="S51" i="43" s="1"/>
  <c r="R42" i="43"/>
  <c r="R51" i="43" s="1"/>
  <c r="Q42" i="43"/>
  <c r="Q51" i="43" s="1"/>
  <c r="N42" i="43"/>
  <c r="N51" i="43" s="1"/>
  <c r="M42" i="43"/>
  <c r="M51" i="43" s="1"/>
  <c r="L42" i="43"/>
  <c r="L51" i="43" s="1"/>
  <c r="H42" i="43"/>
  <c r="G42" i="43"/>
  <c r="G51" i="43" s="1"/>
  <c r="J51" i="43" s="1"/>
  <c r="D42" i="43"/>
  <c r="D51" i="43" s="1"/>
  <c r="C42" i="43"/>
  <c r="C51" i="43" s="1"/>
  <c r="B42" i="43"/>
  <c r="AQ41" i="43"/>
  <c r="AQ50" i="43" s="1"/>
  <c r="AC41" i="43"/>
  <c r="AB41" i="43"/>
  <c r="AA41" i="43"/>
  <c r="AA50" i="43" s="1"/>
  <c r="Z41" i="43"/>
  <c r="Z50" i="43" s="1"/>
  <c r="W41" i="43"/>
  <c r="V41" i="43"/>
  <c r="V50" i="43" s="1"/>
  <c r="U41" i="43"/>
  <c r="U50" i="43" s="1"/>
  <c r="T41" i="43"/>
  <c r="S41" i="43"/>
  <c r="R41" i="43"/>
  <c r="R50" i="43" s="1"/>
  <c r="Q41" i="43"/>
  <c r="Q50" i="43" s="1"/>
  <c r="P41" i="43"/>
  <c r="AG41" i="43" s="1"/>
  <c r="AH41" i="43" s="1"/>
  <c r="N41" i="43"/>
  <c r="N50" i="43" s="1"/>
  <c r="M41" i="43"/>
  <c r="L41" i="43"/>
  <c r="H41" i="43"/>
  <c r="G41" i="43"/>
  <c r="D41" i="43"/>
  <c r="C41" i="43"/>
  <c r="B41" i="43"/>
  <c r="AQ37" i="43"/>
  <c r="AC37" i="43"/>
  <c r="AB37" i="43"/>
  <c r="AA37" i="43"/>
  <c r="Z37" i="43"/>
  <c r="Y37" i="43"/>
  <c r="W37" i="43"/>
  <c r="V37" i="43"/>
  <c r="U37" i="43"/>
  <c r="T37" i="43"/>
  <c r="S37" i="43"/>
  <c r="R37" i="43"/>
  <c r="Q37" i="43"/>
  <c r="P37" i="43"/>
  <c r="N37" i="43"/>
  <c r="M37" i="43"/>
  <c r="L37" i="43"/>
  <c r="H37" i="43"/>
  <c r="G37" i="43"/>
  <c r="F37" i="43"/>
  <c r="D37" i="43"/>
  <c r="C37" i="43"/>
  <c r="B37" i="43"/>
  <c r="X36" i="43"/>
  <c r="O36" i="43"/>
  <c r="J36" i="43"/>
  <c r="E36" i="43"/>
  <c r="X35" i="43"/>
  <c r="O35" i="43"/>
  <c r="J35" i="43"/>
  <c r="E35" i="43"/>
  <c r="X34" i="43"/>
  <c r="O34" i="43"/>
  <c r="J34" i="43"/>
  <c r="E34" i="43"/>
  <c r="X33" i="43"/>
  <c r="O33" i="43"/>
  <c r="J33" i="43"/>
  <c r="E33" i="43"/>
  <c r="X32" i="43"/>
  <c r="O32" i="43"/>
  <c r="J32" i="43"/>
  <c r="E32" i="43"/>
  <c r="AQ29" i="43"/>
  <c r="AC29" i="43"/>
  <c r="AB29" i="43"/>
  <c r="AA29" i="43"/>
  <c r="Z29" i="43"/>
  <c r="Y29" i="43"/>
  <c r="W29" i="43"/>
  <c r="V29" i="43"/>
  <c r="U29" i="43"/>
  <c r="T29" i="43"/>
  <c r="S29" i="43"/>
  <c r="R29" i="43"/>
  <c r="Q29" i="43"/>
  <c r="P29" i="43"/>
  <c r="N29" i="43"/>
  <c r="M29" i="43"/>
  <c r="L29" i="43"/>
  <c r="K29" i="43"/>
  <c r="H29" i="43"/>
  <c r="G29" i="43"/>
  <c r="F29" i="43"/>
  <c r="D29" i="43"/>
  <c r="C29" i="43"/>
  <c r="B29" i="43"/>
  <c r="X28" i="43"/>
  <c r="O28" i="43"/>
  <c r="J28" i="43"/>
  <c r="E28" i="43"/>
  <c r="X27" i="43"/>
  <c r="O27" i="43"/>
  <c r="J27" i="43"/>
  <c r="E27" i="43"/>
  <c r="X26" i="43"/>
  <c r="O26" i="43"/>
  <c r="J26" i="43"/>
  <c r="E26" i="43"/>
  <c r="X25" i="43"/>
  <c r="O25" i="43"/>
  <c r="J25" i="43"/>
  <c r="E25" i="43"/>
  <c r="AQ22" i="43"/>
  <c r="AJ22" i="43"/>
  <c r="AI22" i="43"/>
  <c r="AC22" i="43"/>
  <c r="AB22" i="43"/>
  <c r="AA22" i="43"/>
  <c r="Z22" i="43"/>
  <c r="Y22" i="43"/>
  <c r="W22" i="43"/>
  <c r="V22" i="43"/>
  <c r="U22" i="43"/>
  <c r="T22" i="43"/>
  <c r="S22" i="43"/>
  <c r="R22" i="43"/>
  <c r="Q22" i="43"/>
  <c r="P22" i="43"/>
  <c r="N22" i="43"/>
  <c r="M22" i="43"/>
  <c r="L22" i="43"/>
  <c r="H22" i="43"/>
  <c r="G22" i="43"/>
  <c r="F22" i="43"/>
  <c r="D22" i="43"/>
  <c r="C22" i="43"/>
  <c r="B22" i="43"/>
  <c r="X21" i="43"/>
  <c r="X56" i="43" s="1"/>
  <c r="X20" i="43"/>
  <c r="O20" i="43"/>
  <c r="J20" i="43"/>
  <c r="E20" i="43"/>
  <c r="X19" i="43"/>
  <c r="O19" i="43"/>
  <c r="J19" i="43"/>
  <c r="E19" i="43"/>
  <c r="X18" i="43"/>
  <c r="O18" i="43"/>
  <c r="J18" i="43"/>
  <c r="E18" i="43"/>
  <c r="X17" i="43"/>
  <c r="O17" i="43"/>
  <c r="J17" i="43"/>
  <c r="E17" i="43"/>
  <c r="X16" i="43"/>
  <c r="O16" i="43"/>
  <c r="J16" i="43"/>
  <c r="E16" i="43"/>
  <c r="AQ13" i="43"/>
  <c r="AJ13" i="43"/>
  <c r="AI13" i="43"/>
  <c r="AC13" i="43"/>
  <c r="AB13" i="43"/>
  <c r="AA13" i="43"/>
  <c r="Z13" i="43"/>
  <c r="Y13" i="43"/>
  <c r="W13" i="43"/>
  <c r="V13" i="43"/>
  <c r="U13" i="43"/>
  <c r="T13" i="43"/>
  <c r="S13" i="43"/>
  <c r="R13" i="43"/>
  <c r="Q13" i="43"/>
  <c r="P13" i="43"/>
  <c r="N13" i="43"/>
  <c r="M13" i="43"/>
  <c r="L13" i="43"/>
  <c r="H13" i="43"/>
  <c r="G13" i="43"/>
  <c r="F13" i="43"/>
  <c r="D13" i="43"/>
  <c r="C13" i="43"/>
  <c r="B13" i="43"/>
  <c r="X12" i="43"/>
  <c r="O12" i="43"/>
  <c r="J12" i="43"/>
  <c r="E12" i="43"/>
  <c r="X11" i="43"/>
  <c r="O11" i="43"/>
  <c r="J11" i="43"/>
  <c r="E11" i="43"/>
  <c r="X10" i="43"/>
  <c r="O10" i="43"/>
  <c r="J10" i="43"/>
  <c r="E10" i="43"/>
  <c r="AH13" i="43"/>
  <c r="X9" i="43"/>
  <c r="O9" i="43"/>
  <c r="J9" i="43"/>
  <c r="E9" i="43"/>
  <c r="J41" i="43" l="1"/>
  <c r="AQ51" i="43"/>
  <c r="O53" i="43"/>
  <c r="X37" i="43"/>
  <c r="C46" i="43"/>
  <c r="J44" i="43"/>
  <c r="X13" i="43"/>
  <c r="J29" i="43"/>
  <c r="E54" i="43"/>
  <c r="X22" i="43"/>
  <c r="J22" i="43"/>
  <c r="H46" i="43"/>
  <c r="O22" i="43"/>
  <c r="X29" i="43"/>
  <c r="X54" i="43"/>
  <c r="J43" i="43"/>
  <c r="B46" i="43"/>
  <c r="AA57" i="43"/>
  <c r="O43" i="43"/>
  <c r="J13" i="43"/>
  <c r="O13" i="43"/>
  <c r="G46" i="43"/>
  <c r="R57" i="43"/>
  <c r="J42" i="43"/>
  <c r="X51" i="43"/>
  <c r="O54" i="43"/>
  <c r="E22" i="43"/>
  <c r="E29" i="43"/>
  <c r="E52" i="43"/>
  <c r="O44" i="43"/>
  <c r="X44" i="43"/>
  <c r="X43" i="43"/>
  <c r="F57" i="43"/>
  <c r="J45" i="43"/>
  <c r="O29" i="43"/>
  <c r="J37" i="43"/>
  <c r="E13" i="43"/>
  <c r="O37" i="43"/>
  <c r="E37" i="43"/>
  <c r="M46" i="43"/>
  <c r="O42" i="43"/>
  <c r="J52" i="43"/>
  <c r="Y57" i="43"/>
  <c r="Q46" i="43"/>
  <c r="O45" i="43"/>
  <c r="X45" i="43"/>
  <c r="AH29" i="43"/>
  <c r="AH37" i="43"/>
  <c r="AH22" i="43"/>
  <c r="U57" i="43"/>
  <c r="E55" i="43"/>
  <c r="L46" i="43"/>
  <c r="L50" i="43"/>
  <c r="AG22" i="43"/>
  <c r="AG37" i="43"/>
  <c r="N57" i="43"/>
  <c r="V57" i="43"/>
  <c r="E53" i="43"/>
  <c r="H57" i="43"/>
  <c r="D50" i="43"/>
  <c r="D57" i="43" s="1"/>
  <c r="D46" i="43"/>
  <c r="E46" i="43" s="1"/>
  <c r="O41" i="43"/>
  <c r="W50" i="43"/>
  <c r="W57" i="43" s="1"/>
  <c r="W46" i="43"/>
  <c r="AC51" i="43"/>
  <c r="T50" i="43"/>
  <c r="T57" i="43" s="1"/>
  <c r="T46" i="43"/>
  <c r="E41" i="43"/>
  <c r="P50" i="43"/>
  <c r="AH50" i="43" s="1"/>
  <c r="P46" i="43"/>
  <c r="X41" i="43"/>
  <c r="O51" i="43"/>
  <c r="J55" i="43"/>
  <c r="AC50" i="43"/>
  <c r="AC46" i="43"/>
  <c r="Q57" i="43"/>
  <c r="Z57" i="43"/>
  <c r="X52" i="43"/>
  <c r="AG13" i="43"/>
  <c r="AG29" i="43"/>
  <c r="E42" i="43"/>
  <c r="O52" i="43"/>
  <c r="X55" i="43"/>
  <c r="S50" i="43"/>
  <c r="S57" i="43" s="1"/>
  <c r="S46" i="43"/>
  <c r="AB50" i="43"/>
  <c r="AB57" i="43" s="1"/>
  <c r="AB46" i="43"/>
  <c r="X42" i="43"/>
  <c r="X53" i="43"/>
  <c r="O55" i="43"/>
  <c r="B51" i="43"/>
  <c r="E51" i="43" s="1"/>
  <c r="AQ55" i="43"/>
  <c r="G50" i="43"/>
  <c r="AQ52" i="43"/>
  <c r="E43" i="43"/>
  <c r="E44" i="43"/>
  <c r="E45" i="43"/>
  <c r="R46" i="43"/>
  <c r="Z46" i="43"/>
  <c r="AA46" i="43"/>
  <c r="AQ46" i="43"/>
  <c r="AQ53" i="43"/>
  <c r="B50" i="43"/>
  <c r="U46" i="43"/>
  <c r="C50" i="43"/>
  <c r="C57" i="43" s="1"/>
  <c r="M50" i="43"/>
  <c r="M57" i="43" s="1"/>
  <c r="V46" i="43"/>
  <c r="J46" i="43" l="1"/>
  <c r="AC57" i="43"/>
  <c r="O46" i="43"/>
  <c r="AG46" i="43"/>
  <c r="X46" i="43"/>
  <c r="G57" i="43"/>
  <c r="J50" i="43"/>
  <c r="J57" i="43" s="1"/>
  <c r="P57" i="43"/>
  <c r="X50" i="43"/>
  <c r="X57" i="43" s="1"/>
  <c r="AQ57" i="43"/>
  <c r="B57" i="43"/>
  <c r="E50" i="43"/>
  <c r="E57" i="43" s="1"/>
  <c r="L57" i="43"/>
  <c r="O50" i="43"/>
  <c r="O57" i="43" s="1"/>
  <c r="AH46" i="43" l="1"/>
  <c r="AG57" i="43"/>
  <c r="AH57" i="43" l="1"/>
  <c r="AK50" i="43" s="1"/>
  <c r="AK46" i="43" l="1"/>
  <c r="AP46" i="43" s="1"/>
  <c r="AP50" i="43"/>
  <c r="AK26" i="43"/>
  <c r="AP26" i="43" s="1"/>
  <c r="AK12" i="43"/>
  <c r="AP12" i="43" s="1"/>
  <c r="AK11" i="43"/>
  <c r="AP11" i="43" s="1"/>
  <c r="AK27" i="43"/>
  <c r="AP27" i="43" s="1"/>
  <c r="AK13" i="43"/>
  <c r="AP13" i="43" s="1"/>
  <c r="AK20" i="43"/>
  <c r="AP20" i="43" s="1"/>
  <c r="AK33" i="43"/>
  <c r="AP33" i="43" s="1"/>
  <c r="AK32" i="43"/>
  <c r="AP32" i="43" s="1"/>
  <c r="AK54" i="43"/>
  <c r="AP54" i="43" s="1"/>
  <c r="AK21" i="43"/>
  <c r="AP21" i="43" s="1"/>
  <c r="AK34" i="43"/>
  <c r="AP34" i="43" s="1"/>
  <c r="AK16" i="43"/>
  <c r="AP16" i="43" s="1"/>
  <c r="AK28" i="43"/>
  <c r="AP28" i="43" s="1"/>
  <c r="AK9" i="43"/>
  <c r="AP9" i="43" s="1"/>
  <c r="AK18" i="43"/>
  <c r="AP18" i="43" s="1"/>
  <c r="AK19" i="43"/>
  <c r="AP19" i="43" s="1"/>
  <c r="AK36" i="43"/>
  <c r="AP36" i="43" s="1"/>
  <c r="AK35" i="43"/>
  <c r="AP35" i="43" s="1"/>
  <c r="AK10" i="43"/>
  <c r="AP10" i="43" s="1"/>
  <c r="AK17" i="43"/>
  <c r="AP17" i="43" s="1"/>
  <c r="AK52" i="43"/>
  <c r="AP52" i="43" s="1"/>
  <c r="AK25" i="43"/>
  <c r="AP25" i="43" s="1"/>
  <c r="AK53" i="43"/>
  <c r="AP53" i="43" s="1"/>
  <c r="AK29" i="43"/>
  <c r="AP29" i="43" s="1"/>
  <c r="AK37" i="43"/>
  <c r="AP37" i="43" s="1"/>
  <c r="AK51" i="43"/>
  <c r="AP51" i="43" s="1"/>
  <c r="AK44" i="43"/>
  <c r="AP44" i="43" s="1"/>
  <c r="AK43" i="43"/>
  <c r="AP43" i="43" s="1"/>
  <c r="AK45" i="43"/>
  <c r="AP45" i="43" s="1"/>
  <c r="AK42" i="43"/>
  <c r="AP42" i="43" s="1"/>
  <c r="AK22" i="43"/>
  <c r="AP22" i="43" s="1"/>
  <c r="AK55" i="43"/>
  <c r="AP55" i="43" s="1"/>
  <c r="AK41" i="43"/>
  <c r="AP41" i="43" s="1"/>
  <c r="AK56" i="43" l="1"/>
  <c r="AK57" i="43" s="1"/>
  <c r="AP56" i="43" l="1"/>
  <c r="AP57" i="43" l="1"/>
  <c r="C55" i="41" l="1"/>
  <c r="C53" i="41"/>
  <c r="C45" i="41"/>
  <c r="C44" i="41"/>
  <c r="C52" i="41" s="1"/>
  <c r="C43" i="41"/>
  <c r="C51" i="41" s="1"/>
  <c r="C42" i="41"/>
  <c r="C50" i="41" s="1"/>
  <c r="C41" i="41"/>
  <c r="C38" i="41"/>
  <c r="C30" i="41"/>
  <c r="C14" i="41"/>
  <c r="C54" i="41" l="1"/>
  <c r="C49" i="41"/>
  <c r="C46" i="41"/>
  <c r="C56" i="41" l="1"/>
</calcChain>
</file>

<file path=xl/sharedStrings.xml><?xml version="1.0" encoding="utf-8"?>
<sst xmlns="http://schemas.openxmlformats.org/spreadsheetml/2006/main" count="381" uniqueCount="88">
  <si>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</si>
  <si>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</si>
  <si>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</si>
  <si>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</si>
  <si>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</si>
  <si>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</si>
  <si>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</si>
  <si>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</si>
  <si>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</si>
  <si>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</si>
  <si>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</si>
  <si>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</si>
  <si>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COMP.E.C.S.M.M.D.M.</t>
  </si>
  <si>
    <t xml:space="preserve">Direcţia Relaţii Contractuale, </t>
  </si>
  <si>
    <t>Ec. Sorina-Daniela OANCEA</t>
  </si>
  <si>
    <t>Ec. Eduard DRAPATOF</t>
  </si>
  <si>
    <t>DIRECTIA RELATII CONTRACTUALE</t>
  </si>
  <si>
    <t>SITUATIA</t>
  </si>
  <si>
    <t>CASA DE ASIGURĂRI DE SĂNĂTATE OLT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</si>
  <si>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</si>
  <si>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</si>
  <si>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</si>
  <si>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</si>
  <si>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</si>
  <si>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</si>
  <si>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</si>
  <si>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</si>
  <si>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</si>
  <si>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</si>
  <si>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</si>
  <si>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</si>
  <si>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</si>
  <si>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</si>
  <si>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</si>
  <si>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</si>
  <si>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</si>
  <si>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</si>
  <si>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Suma repartizata</t>
  </si>
  <si>
    <t>4=1+2+3</t>
  </si>
  <si>
    <t>9=6+7+8</t>
  </si>
  <si>
    <t>14=10+11+12+13</t>
  </si>
  <si>
    <t>Phoenix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</si>
  <si>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</si>
  <si>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</si>
  <si>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</si>
  <si>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</si>
  <si>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</si>
  <si>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</si>
  <si>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>23=15+19+20+21+22</t>
  </si>
  <si>
    <t>SC Domus Med SRL Piatra-Olt</t>
  </si>
  <si>
    <t>Capacitate maxima 2019 valabila pana la 31.07.2019</t>
  </si>
  <si>
    <t>Capacitate maxima 2019 valabila incepand cu  01.08.2019</t>
  </si>
  <si>
    <t>Valoare servicii realizate iulie 2019</t>
  </si>
  <si>
    <t>Valoare servicii realizate ianuarie-iunie 2019 regularizare</t>
  </si>
  <si>
    <t>CAS OLT</t>
  </si>
  <si>
    <t>Direcția Relații Contractuale</t>
  </si>
  <si>
    <t>Comp.Evaluare, Contractare Servicii Medicale, Medicamente și Dispozitive medicale</t>
  </si>
  <si>
    <t>SITUAŢIE</t>
  </si>
  <si>
    <t>Unitatea Sanitară,                                           DRG(ACUȚI)</t>
  </si>
  <si>
    <t>Hospital Phoenix Network One Day</t>
  </si>
  <si>
    <t>Valoare servicii realizate august 2019</t>
  </si>
  <si>
    <t>Valoare servicii realizate septembrie 2019</t>
  </si>
  <si>
    <t>Valoare servicii realizate octombrie 2019</t>
  </si>
  <si>
    <t>Valoare servicii realizate noiembrie 2019</t>
  </si>
  <si>
    <t>Suma alocata in luna ianuarie 2020</t>
  </si>
  <si>
    <t>Anexa nr.1</t>
  </si>
  <si>
    <t>34i</t>
  </si>
  <si>
    <t>35=33i/33 tot.</t>
  </si>
  <si>
    <t>37=36*1%</t>
  </si>
  <si>
    <t>38=36*5%</t>
  </si>
  <si>
    <t>39=36-37-38</t>
  </si>
  <si>
    <t>40=39*35</t>
  </si>
  <si>
    <t>Valoare servicii realizate decembrie 2019</t>
  </si>
  <si>
    <t>Valoare servicii realizate ianuarie-decembrie 2019 regularizare</t>
  </si>
  <si>
    <t xml:space="preserve">Valoare totala servicii realizate perioada aprilie 2018-decembrie 2019 </t>
  </si>
  <si>
    <t xml:space="preserve">Medie lunara servicii realizate perioada aprilie 2018-decembrie  2019 </t>
  </si>
  <si>
    <t xml:space="preserve">Pondere servicii realizate in perioada aprilie 2018-decembrie 2019 </t>
  </si>
  <si>
    <t>33=32/21 luni</t>
  </si>
  <si>
    <t>CREDITE DE ANGAJAMENT APROBATE PENTRU LUNA FEBRUARIE-2020 DIN CARE:</t>
  </si>
  <si>
    <t>Suma repartizata pentru ATI (1%) pentru luna februarie-2020</t>
  </si>
  <si>
    <t>Suma retinuta (5%)  pentru pentru luna februarie-2020</t>
  </si>
  <si>
    <t>Diferenta ce poate fi contractata pentru luna februarie-2020</t>
  </si>
  <si>
    <t>Suma alocata in luna februarie 2020</t>
  </si>
  <si>
    <t>privind repartizarea serviciilor medicale spitalicesti pentru  luna februarie-2020</t>
  </si>
  <si>
    <t>privind repartizarea serviciilor medicale spitalicesti pentru luna februarie-2020</t>
  </si>
  <si>
    <t>32=15+31</t>
  </si>
  <si>
    <t xml:space="preserve">privind repartizarea  serviciilor medicale spitalicesti pentru  luna februarie- 2020,  </t>
  </si>
  <si>
    <t xml:space="preserve">Valoare contract februarie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</si>
</sst>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"/>
      <family val="2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7" fillId="0" borderId="0" xfId="0" applyNumberFormat="1" applyFont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11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2" borderId="0" xfId="0" applyFont="1" applyFill="1"/>
    <xf numFmtId="4" fontId="4" fillId="0" borderId="0" xfId="0" applyNumberFormat="1" applyFont="1"/>
    <xf numFmtId="4" fontId="4" fillId="0" borderId="0" xfId="0" applyNumberFormat="1" applyFont="1" applyBorder="1" applyAlignment="1">
      <alignment horizontal="center"/>
    </xf>
    <xf numFmtId="0" fontId="13" fillId="0" borderId="0" xfId="0" applyFont="1"/>
    <xf numFmtId="4" fontId="13" fillId="2" borderId="0" xfId="0" applyNumberFormat="1" applyFont="1" applyFill="1"/>
    <xf numFmtId="0" fontId="13" fillId="2" borderId="0" xfId="0" applyFont="1" applyFill="1"/>
    <xf numFmtId="4" fontId="13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5" fillId="0" borderId="0" xfId="0" applyNumberFormat="1" applyFont="1" applyAlignment="1">
      <alignment horizontal="left"/>
    </xf>
    <xf numFmtId="165" fontId="0" fillId="0" borderId="0" xfId="0" applyNumberFormat="1"/>
    <xf numFmtId="0" fontId="1" fillId="2" borderId="0" xfId="0" applyFont="1" applyFill="1" applyAlignment="1"/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3" fillId="0" borderId="0" xfId="0" applyNumberFormat="1" applyFont="1"/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8"/>
  <sheetViews>
    <sheetView topLeftCell="A40" workbookViewId="0">
      <selection activeCell="F40" sqref="F40"/>
    </sheetView>
  </sheetViews>
  <sheetFormatPr defaultColWidth="13.85546875" defaultRowHeight="12.75" x14ac:dyDescent="0.2"/>
  <cols>
    <col min="1" max="1" width="13.85546875" style="1"/>
    <col min="2" max="2" width="30.42578125" style="1" customWidth="1"/>
    <col min="3" max="3" width="14.85546875" style="22" customWidth="1"/>
    <col min="4" max="16384" width="13.85546875" style="1"/>
  </cols>
  <sheetData>
    <row r="1" spans="2:13" ht="15" x14ac:dyDescent="0.25">
      <c r="B1" s="59" t="s">
        <v>54</v>
      </c>
      <c r="C1" s="20"/>
      <c r="F1" s="1" t="s">
        <v>65</v>
      </c>
    </row>
    <row r="2" spans="2:13" ht="15" x14ac:dyDescent="0.25">
      <c r="B2" s="59" t="s">
        <v>55</v>
      </c>
      <c r="C2" s="21"/>
    </row>
    <row r="3" spans="2:13" ht="15" x14ac:dyDescent="0.25">
      <c r="B3" s="60" t="s">
        <v>56</v>
      </c>
      <c r="C3" s="21"/>
    </row>
    <row r="4" spans="2:13" ht="15" x14ac:dyDescent="0.25">
      <c r="B4" s="60"/>
      <c r="C4" s="21"/>
    </row>
    <row r="5" spans="2:13" ht="10.5" customHeight="1" x14ac:dyDescent="0.2">
      <c r="B5" s="77" t="s">
        <v>57</v>
      </c>
      <c r="C5" s="77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26.25" customHeight="1" x14ac:dyDescent="0.2">
      <c r="B6" s="78" t="s">
        <v>86</v>
      </c>
      <c r="C6" s="78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21" customHeight="1" x14ac:dyDescent="0.2">
      <c r="B7" s="65"/>
      <c r="C7" s="65"/>
      <c r="D7" s="62"/>
      <c r="E7" s="62"/>
      <c r="F7" s="62"/>
      <c r="G7" s="62"/>
      <c r="H7" s="62"/>
      <c r="I7" s="62"/>
      <c r="J7" s="62"/>
    </row>
    <row r="8" spans="2:13" ht="39.75" customHeight="1" x14ac:dyDescent="0.2">
      <c r="B8" s="13" t="s">
        <v>58</v>
      </c>
      <c r="C8" s="11" t="s">
        <v>87</v>
      </c>
    </row>
    <row r="9" spans="2:13" x14ac:dyDescent="0.2">
      <c r="B9" s="12" t="s">
        <v>0</v>
      </c>
      <c r="C9" s="9"/>
    </row>
    <row r="10" spans="2:13" s="2" customFormat="1" x14ac:dyDescent="0.2">
      <c r="B10" s="5" t="s">
        <v>1</v>
      </c>
      <c r="C10" s="67">
        <v>6046296</v>
      </c>
    </row>
    <row r="11" spans="2:13" s="2" customFormat="1" x14ac:dyDescent="0.2">
      <c r="B11" s="5" t="s">
        <v>2</v>
      </c>
      <c r="C11" s="67">
        <v>431868.94</v>
      </c>
    </row>
    <row r="12" spans="2:13" s="2" customFormat="1" x14ac:dyDescent="0.2">
      <c r="B12" s="5" t="s">
        <v>3</v>
      </c>
      <c r="C12" s="67">
        <v>1821401.15</v>
      </c>
    </row>
    <row r="13" spans="2:13" s="2" customFormat="1" x14ac:dyDescent="0.2">
      <c r="B13" s="5" t="s">
        <v>4</v>
      </c>
      <c r="C13" s="67">
        <v>533832</v>
      </c>
    </row>
    <row r="14" spans="2:13" s="3" customFormat="1" x14ac:dyDescent="0.2">
      <c r="B14" s="12" t="s">
        <v>5</v>
      </c>
      <c r="C14" s="10">
        <f>SUM(C10:C13)</f>
        <v>8833398.0899999999</v>
      </c>
    </row>
    <row r="15" spans="2:13" s="2" customFormat="1" x14ac:dyDescent="0.2">
      <c r="B15" s="12"/>
      <c r="C15" s="17"/>
    </row>
    <row r="16" spans="2:13" s="2" customFormat="1" ht="41.25" customHeight="1" x14ac:dyDescent="0.2">
      <c r="B16" s="14" t="s">
        <v>6</v>
      </c>
      <c r="C16" s="11" t="s">
        <v>87</v>
      </c>
    </row>
    <row r="17" spans="2:3" s="2" customFormat="1" x14ac:dyDescent="0.2">
      <c r="B17" s="5" t="s">
        <v>1</v>
      </c>
      <c r="C17" s="67">
        <v>359586.39</v>
      </c>
    </row>
    <row r="18" spans="2:3" s="2" customFormat="1" x14ac:dyDescent="0.2">
      <c r="B18" s="5" t="s">
        <v>2</v>
      </c>
      <c r="C18" s="67">
        <v>14685.36</v>
      </c>
    </row>
    <row r="19" spans="2:3" s="2" customFormat="1" x14ac:dyDescent="0.2">
      <c r="B19" s="5" t="s">
        <v>3</v>
      </c>
      <c r="C19" s="67">
        <v>184893.09</v>
      </c>
    </row>
    <row r="20" spans="2:3" s="2" customFormat="1" x14ac:dyDescent="0.2">
      <c r="B20" s="5" t="s">
        <v>4</v>
      </c>
      <c r="C20" s="67">
        <v>14685.35</v>
      </c>
    </row>
    <row r="21" spans="2:3" s="2" customFormat="1" x14ac:dyDescent="0.2">
      <c r="B21" s="5" t="s">
        <v>7</v>
      </c>
      <c r="C21" s="67">
        <v>642208.44999999995</v>
      </c>
    </row>
    <row r="22" spans="2:3" s="2" customFormat="1" x14ac:dyDescent="0.2">
      <c r="B22" s="5" t="s">
        <v>49</v>
      </c>
      <c r="C22" s="67">
        <v>56643.519999999997</v>
      </c>
    </row>
    <row r="23" spans="2:3" s="3" customFormat="1" x14ac:dyDescent="0.2">
      <c r="B23" s="12" t="s">
        <v>5</v>
      </c>
      <c r="C23" s="10">
        <f>SUM(C17:C22)</f>
        <v>1272702.1599999999</v>
      </c>
    </row>
    <row r="24" spans="2:3" s="2" customFormat="1" x14ac:dyDescent="0.2">
      <c r="B24" s="12"/>
      <c r="C24" s="17"/>
    </row>
    <row r="25" spans="2:3" s="2" customFormat="1" ht="40.5" customHeight="1" x14ac:dyDescent="0.2">
      <c r="B25" s="15" t="s">
        <v>8</v>
      </c>
      <c r="C25" s="11" t="s">
        <v>87</v>
      </c>
    </row>
    <row r="26" spans="2:3" s="2" customFormat="1" x14ac:dyDescent="0.2">
      <c r="B26" s="5" t="s">
        <v>1</v>
      </c>
      <c r="C26" s="67">
        <v>34899.339999999997</v>
      </c>
    </row>
    <row r="27" spans="2:3" s="2" customFormat="1" x14ac:dyDescent="0.2">
      <c r="B27" s="5" t="s">
        <v>2</v>
      </c>
      <c r="C27" s="67">
        <v>4204.55</v>
      </c>
    </row>
    <row r="28" spans="2:3" s="2" customFormat="1" x14ac:dyDescent="0.2">
      <c r="B28" s="5" t="s">
        <v>3</v>
      </c>
      <c r="C28" s="67">
        <v>35386.67</v>
      </c>
    </row>
    <row r="29" spans="2:3" s="2" customFormat="1" x14ac:dyDescent="0.2">
      <c r="B29" s="5" t="s">
        <v>4</v>
      </c>
      <c r="C29" s="67">
        <v>648</v>
      </c>
    </row>
    <row r="30" spans="2:3" s="3" customFormat="1" x14ac:dyDescent="0.2">
      <c r="B30" s="12" t="s">
        <v>5</v>
      </c>
      <c r="C30" s="10">
        <f>SUM(C26:C29)</f>
        <v>75138.559999999998</v>
      </c>
    </row>
    <row r="31" spans="2:3" s="2" customFormat="1" x14ac:dyDescent="0.2">
      <c r="B31" s="12"/>
      <c r="C31" s="17"/>
    </row>
    <row r="32" spans="2:3" s="2" customFormat="1" ht="50.25" customHeight="1" x14ac:dyDescent="0.2">
      <c r="B32" s="14" t="s">
        <v>9</v>
      </c>
      <c r="C32" s="11" t="s">
        <v>87</v>
      </c>
    </row>
    <row r="33" spans="2:3" s="2" customFormat="1" x14ac:dyDescent="0.2">
      <c r="B33" s="5" t="s">
        <v>1</v>
      </c>
      <c r="C33" s="67">
        <v>335172.96999999997</v>
      </c>
    </row>
    <row r="34" spans="2:3" s="2" customFormat="1" x14ac:dyDescent="0.2">
      <c r="B34" s="5" t="s">
        <v>2</v>
      </c>
      <c r="C34" s="67">
        <v>46379.89</v>
      </c>
    </row>
    <row r="35" spans="2:3" s="2" customFormat="1" x14ac:dyDescent="0.2">
      <c r="B35" s="5" t="s">
        <v>3</v>
      </c>
      <c r="C35" s="67">
        <v>158500</v>
      </c>
    </row>
    <row r="36" spans="2:3" s="2" customFormat="1" x14ac:dyDescent="0.2">
      <c r="B36" s="5" t="s">
        <v>4</v>
      </c>
      <c r="C36" s="67">
        <v>22045.83</v>
      </c>
    </row>
    <row r="37" spans="2:3" s="2" customFormat="1" x14ac:dyDescent="0.2">
      <c r="B37" s="5" t="s">
        <v>59</v>
      </c>
      <c r="C37" s="71">
        <v>129642.5</v>
      </c>
    </row>
    <row r="38" spans="2:3" s="3" customFormat="1" x14ac:dyDescent="0.2">
      <c r="B38" s="12" t="s">
        <v>5</v>
      </c>
      <c r="C38" s="66">
        <f>SUM(C33:C37)</f>
        <v>691741.19</v>
      </c>
    </row>
    <row r="39" spans="2:3" s="2" customFormat="1" x14ac:dyDescent="0.2">
      <c r="B39" s="12"/>
      <c r="C39" s="17"/>
    </row>
    <row r="40" spans="2:3" s="2" customFormat="1" ht="32.25" customHeight="1" x14ac:dyDescent="0.2">
      <c r="B40" s="14" t="s">
        <v>10</v>
      </c>
      <c r="C40" s="11" t="s">
        <v>87</v>
      </c>
    </row>
    <row r="41" spans="2:3" s="2" customFormat="1" x14ac:dyDescent="0.2">
      <c r="B41" s="5" t="s">
        <v>1</v>
      </c>
      <c r="C41" s="67">
        <f t="shared" ref="C41:C44" si="0">C26+C33</f>
        <v>370072.30999999994</v>
      </c>
    </row>
    <row r="42" spans="2:3" s="2" customFormat="1" x14ac:dyDescent="0.2">
      <c r="B42" s="5" t="s">
        <v>2</v>
      </c>
      <c r="C42" s="67">
        <f t="shared" si="0"/>
        <v>50584.44</v>
      </c>
    </row>
    <row r="43" spans="2:3" s="2" customFormat="1" x14ac:dyDescent="0.2">
      <c r="B43" s="5" t="s">
        <v>3</v>
      </c>
      <c r="C43" s="67">
        <f t="shared" si="0"/>
        <v>193886.66999999998</v>
      </c>
    </row>
    <row r="44" spans="2:3" s="2" customFormat="1" x14ac:dyDescent="0.2">
      <c r="B44" s="5" t="s">
        <v>4</v>
      </c>
      <c r="C44" s="67">
        <f t="shared" si="0"/>
        <v>22693.83</v>
      </c>
    </row>
    <row r="45" spans="2:3" s="2" customFormat="1" x14ac:dyDescent="0.2">
      <c r="B45" s="5" t="s">
        <v>59</v>
      </c>
      <c r="C45" s="67">
        <f>C37</f>
        <v>129642.5</v>
      </c>
    </row>
    <row r="46" spans="2:3" s="3" customFormat="1" x14ac:dyDescent="0.2">
      <c r="B46" s="12" t="s">
        <v>5</v>
      </c>
      <c r="C46" s="66">
        <f>SUM(C41:C45)</f>
        <v>766879.74999999988</v>
      </c>
    </row>
    <row r="47" spans="2:3" s="2" customFormat="1" x14ac:dyDescent="0.2">
      <c r="B47" s="12"/>
      <c r="C47" s="17"/>
    </row>
    <row r="48" spans="2:3" s="2" customFormat="1" ht="42" customHeight="1" x14ac:dyDescent="0.2">
      <c r="B48" s="14" t="s">
        <v>11</v>
      </c>
      <c r="C48" s="11" t="s">
        <v>87</v>
      </c>
    </row>
    <row r="49" spans="2:9" s="2" customFormat="1" x14ac:dyDescent="0.2">
      <c r="B49" s="12" t="s">
        <v>1</v>
      </c>
      <c r="C49" s="66">
        <f t="shared" ref="C49:C52" si="1">C10+C17+C41</f>
        <v>6775954.6999999993</v>
      </c>
      <c r="D49" s="46"/>
    </row>
    <row r="50" spans="2:9" s="2" customFormat="1" x14ac:dyDescent="0.2">
      <c r="B50" s="12" t="s">
        <v>2</v>
      </c>
      <c r="C50" s="66">
        <f t="shared" si="1"/>
        <v>497138.74</v>
      </c>
      <c r="D50" s="46"/>
    </row>
    <row r="51" spans="2:9" s="2" customFormat="1" x14ac:dyDescent="0.2">
      <c r="B51" s="12" t="s">
        <v>3</v>
      </c>
      <c r="C51" s="66">
        <f t="shared" si="1"/>
        <v>2200180.91</v>
      </c>
      <c r="D51" s="46"/>
    </row>
    <row r="52" spans="2:9" s="2" customFormat="1" x14ac:dyDescent="0.2">
      <c r="B52" s="12" t="s">
        <v>4</v>
      </c>
      <c r="C52" s="66">
        <f t="shared" si="1"/>
        <v>571211.17999999993</v>
      </c>
      <c r="D52" s="46"/>
    </row>
    <row r="53" spans="2:9" s="2" customFormat="1" x14ac:dyDescent="0.2">
      <c r="B53" s="12" t="s">
        <v>7</v>
      </c>
      <c r="C53" s="66">
        <f>C21</f>
        <v>642208.44999999995</v>
      </c>
      <c r="D53" s="46"/>
    </row>
    <row r="54" spans="2:9" s="2" customFormat="1" x14ac:dyDescent="0.2">
      <c r="B54" s="12" t="s">
        <v>59</v>
      </c>
      <c r="C54" s="66">
        <f>C45</f>
        <v>129642.5</v>
      </c>
      <c r="D54" s="46"/>
    </row>
    <row r="55" spans="2:9" s="2" customFormat="1" x14ac:dyDescent="0.2">
      <c r="B55" s="5" t="s">
        <v>49</v>
      </c>
      <c r="C55" s="66">
        <f>C22</f>
        <v>56643.519999999997</v>
      </c>
      <c r="D55" s="46"/>
    </row>
    <row r="56" spans="2:9" s="2" customFormat="1" x14ac:dyDescent="0.2">
      <c r="B56" s="12" t="s">
        <v>5</v>
      </c>
      <c r="C56" s="66">
        <f>SUM(C49:C55)</f>
        <v>10872979.999999998</v>
      </c>
      <c r="D56" s="46"/>
    </row>
    <row r="57" spans="2:9" x14ac:dyDescent="0.2">
      <c r="B57" s="23"/>
      <c r="C57" s="63"/>
    </row>
    <row r="58" spans="2:9" x14ac:dyDescent="0.2">
      <c r="B58" s="23"/>
      <c r="C58" s="63"/>
    </row>
    <row r="59" spans="2:9" x14ac:dyDescent="0.2">
      <c r="B59" s="23"/>
      <c r="C59" s="63"/>
    </row>
    <row r="60" spans="2:9" x14ac:dyDescent="0.2">
      <c r="B60" s="23"/>
      <c r="C60" s="63"/>
    </row>
    <row r="61" spans="2:9" x14ac:dyDescent="0.2">
      <c r="B61" s="16" t="s">
        <v>13</v>
      </c>
      <c r="C61" s="1"/>
      <c r="D61" s="4" t="s">
        <v>12</v>
      </c>
      <c r="E61" s="19"/>
      <c r="F61" s="19"/>
      <c r="I61" s="19"/>
    </row>
    <row r="62" spans="2:9" x14ac:dyDescent="0.2">
      <c r="B62" s="16" t="s">
        <v>14</v>
      </c>
      <c r="C62" s="1"/>
      <c r="D62" s="16" t="s">
        <v>15</v>
      </c>
      <c r="E62" s="19"/>
      <c r="F62" s="19"/>
      <c r="I62" s="19"/>
    </row>
    <row r="63" spans="2:9" x14ac:dyDescent="0.2">
      <c r="C63" s="1"/>
    </row>
    <row r="64" spans="2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</sheetData>
  <mergeCells count="2">
    <mergeCell ref="B5:C5"/>
    <mergeCell ref="B6:C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D46" workbookViewId="0">
      <selection activeCell="AE16" sqref="AE16"/>
    </sheetView>
  </sheetViews>
  <sheetFormatPr defaultColWidth="13.85546875" defaultRowHeight="12.75" x14ac:dyDescent="0.2"/>
  <cols>
    <col min="1" max="1" width="31.7109375" style="1" customWidth="1"/>
    <col min="2" max="2" width="12.42578125" style="22" customWidth="1"/>
    <col min="3" max="3" width="12.7109375" style="22" customWidth="1"/>
    <col min="4" max="4" width="12.42578125" style="22" customWidth="1"/>
    <col min="5" max="5" width="13.140625" style="1" customWidth="1"/>
    <col min="6" max="7" width="13.85546875" style="1"/>
    <col min="8" max="9" width="12.5703125" style="1" customWidth="1"/>
    <col min="10" max="10" width="13.42578125" style="1" customWidth="1"/>
    <col min="11" max="11" width="12.5703125" style="1" customWidth="1"/>
    <col min="12" max="12" width="13" style="1" customWidth="1"/>
    <col min="13" max="17" width="13.85546875" style="1"/>
    <col min="18" max="18" width="12.42578125" style="1" customWidth="1"/>
    <col min="19" max="19" width="13" style="1" customWidth="1"/>
    <col min="20" max="20" width="12.7109375" style="1" customWidth="1"/>
    <col min="21" max="21" width="13.140625" style="1" customWidth="1"/>
    <col min="22" max="25" width="13.85546875" style="1"/>
    <col min="26" max="26" width="14.5703125" style="1" customWidth="1"/>
    <col min="27" max="27" width="15.42578125" style="1" customWidth="1"/>
    <col min="28" max="28" width="15.5703125" style="1" customWidth="1"/>
    <col min="29" max="32" width="15.7109375" style="1" customWidth="1"/>
    <col min="33" max="33" width="14.5703125" style="1" customWidth="1"/>
    <col min="34" max="34" width="14.7109375" style="1" customWidth="1"/>
    <col min="35" max="36" width="13.85546875" style="1" customWidth="1"/>
    <col min="37" max="37" width="14.28515625" style="1" customWidth="1"/>
    <col min="38" max="38" width="15.42578125" style="1" customWidth="1"/>
    <col min="39" max="39" width="13.85546875" style="1" bestFit="1" customWidth="1"/>
    <col min="40" max="41" width="13.85546875" style="1" customWidth="1"/>
    <col min="42" max="43" width="12.42578125" style="1" customWidth="1"/>
    <col min="44" max="16384" width="13.85546875" style="1"/>
  </cols>
  <sheetData>
    <row r="1" spans="1:43" x14ac:dyDescent="0.2">
      <c r="A1" s="27" t="s">
        <v>18</v>
      </c>
      <c r="B1" s="68"/>
      <c r="C1" s="20"/>
      <c r="D1" s="68"/>
    </row>
    <row r="2" spans="1:43" x14ac:dyDescent="0.2">
      <c r="A2" s="28" t="s">
        <v>16</v>
      </c>
      <c r="B2" s="68"/>
      <c r="C2" s="20"/>
      <c r="D2" s="68"/>
    </row>
    <row r="3" spans="1:43" x14ac:dyDescent="0.2">
      <c r="A3" s="29" t="s">
        <v>12</v>
      </c>
      <c r="C3" s="21"/>
    </row>
    <row r="4" spans="1:43" ht="15" customHeight="1" x14ac:dyDescent="0.2">
      <c r="A4" s="79" t="s">
        <v>17</v>
      </c>
      <c r="B4" s="79"/>
      <c r="C4" s="79"/>
      <c r="D4" s="79"/>
      <c r="E4" s="79"/>
      <c r="F4" s="79"/>
      <c r="G4" s="79"/>
      <c r="H4" s="79"/>
      <c r="I4" s="79" t="s">
        <v>17</v>
      </c>
      <c r="J4" s="79"/>
      <c r="K4" s="79"/>
      <c r="L4" s="79"/>
      <c r="M4" s="79"/>
      <c r="N4" s="79"/>
      <c r="O4" s="79"/>
      <c r="P4" s="79"/>
      <c r="Q4" s="79"/>
      <c r="R4" s="79" t="s">
        <v>17</v>
      </c>
      <c r="S4" s="79"/>
      <c r="T4" s="79"/>
      <c r="U4" s="79"/>
      <c r="V4" s="79"/>
      <c r="W4" s="79"/>
      <c r="X4" s="79"/>
      <c r="Y4" s="79"/>
      <c r="Z4" s="79"/>
      <c r="AA4" s="79" t="s">
        <v>17</v>
      </c>
      <c r="AB4" s="79"/>
      <c r="AC4" s="79"/>
      <c r="AD4" s="79"/>
      <c r="AE4" s="79"/>
      <c r="AF4" s="79"/>
      <c r="AG4" s="29"/>
      <c r="AH4" s="29"/>
      <c r="AI4" s="79" t="s">
        <v>17</v>
      </c>
      <c r="AJ4" s="79"/>
      <c r="AK4" s="79"/>
      <c r="AL4" s="79"/>
      <c r="AM4" s="79"/>
      <c r="AN4" s="79"/>
      <c r="AO4" s="79"/>
      <c r="AP4" s="79"/>
      <c r="AQ4" s="79"/>
    </row>
    <row r="5" spans="1:43" ht="12.75" customHeight="1" x14ac:dyDescent="0.2">
      <c r="A5" s="81" t="s">
        <v>83</v>
      </c>
      <c r="B5" s="81"/>
      <c r="C5" s="81"/>
      <c r="D5" s="81"/>
      <c r="E5" s="81"/>
      <c r="F5" s="81"/>
      <c r="G5" s="81"/>
      <c r="H5" s="81"/>
      <c r="I5" s="81"/>
      <c r="J5" s="81"/>
      <c r="K5" s="81" t="s">
        <v>83</v>
      </c>
      <c r="L5" s="81"/>
      <c r="M5" s="81"/>
      <c r="N5" s="81"/>
      <c r="O5" s="81"/>
      <c r="P5" s="81"/>
      <c r="Q5" s="30"/>
      <c r="R5" s="81" t="s">
        <v>84</v>
      </c>
      <c r="S5" s="81"/>
      <c r="T5" s="81"/>
      <c r="U5" s="81"/>
      <c r="V5" s="81"/>
      <c r="W5" s="81"/>
      <c r="X5" s="81"/>
      <c r="Y5" s="81"/>
      <c r="Z5" s="81"/>
      <c r="AA5" s="81" t="s">
        <v>83</v>
      </c>
      <c r="AB5" s="81"/>
      <c r="AC5" s="81"/>
      <c r="AD5" s="81"/>
      <c r="AE5" s="81"/>
      <c r="AF5" s="81"/>
      <c r="AG5" s="30"/>
      <c r="AH5" s="30"/>
      <c r="AI5" s="81" t="s">
        <v>83</v>
      </c>
      <c r="AJ5" s="81"/>
      <c r="AK5" s="81"/>
      <c r="AL5" s="81"/>
      <c r="AM5" s="81"/>
      <c r="AN5" s="81"/>
      <c r="AO5" s="81"/>
      <c r="AP5" s="81"/>
      <c r="AQ5" s="81"/>
    </row>
    <row r="6" spans="1:43" ht="24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57"/>
      <c r="AL6" s="57"/>
      <c r="AM6" s="57"/>
      <c r="AN6" s="57"/>
      <c r="AO6" s="57"/>
      <c r="AP6" s="58"/>
      <c r="AQ6" s="57"/>
    </row>
    <row r="7" spans="1:43" ht="75" customHeight="1" x14ac:dyDescent="0.2">
      <c r="A7" s="13" t="s">
        <v>19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1" t="s">
        <v>35</v>
      </c>
      <c r="R7" s="11" t="s">
        <v>36</v>
      </c>
      <c r="S7" s="11" t="s">
        <v>42</v>
      </c>
      <c r="T7" s="11" t="s">
        <v>43</v>
      </c>
      <c r="U7" s="11" t="s">
        <v>44</v>
      </c>
      <c r="V7" s="11" t="s">
        <v>45</v>
      </c>
      <c r="W7" s="11" t="s">
        <v>46</v>
      </c>
      <c r="X7" s="11" t="s">
        <v>47</v>
      </c>
      <c r="Y7" s="11" t="s">
        <v>53</v>
      </c>
      <c r="Z7" s="11" t="s">
        <v>52</v>
      </c>
      <c r="AA7" s="11" t="s">
        <v>60</v>
      </c>
      <c r="AB7" s="11" t="s">
        <v>61</v>
      </c>
      <c r="AC7" s="11" t="s">
        <v>62</v>
      </c>
      <c r="AD7" s="11" t="s">
        <v>63</v>
      </c>
      <c r="AE7" s="11" t="s">
        <v>72</v>
      </c>
      <c r="AF7" s="11" t="s">
        <v>73</v>
      </c>
      <c r="AG7" s="11" t="s">
        <v>74</v>
      </c>
      <c r="AH7" s="11" t="s">
        <v>75</v>
      </c>
      <c r="AI7" s="31" t="s">
        <v>50</v>
      </c>
      <c r="AJ7" s="31" t="s">
        <v>51</v>
      </c>
      <c r="AK7" s="31" t="s">
        <v>76</v>
      </c>
      <c r="AL7" s="25" t="s">
        <v>78</v>
      </c>
      <c r="AM7" s="31" t="s">
        <v>79</v>
      </c>
      <c r="AN7" s="31" t="s">
        <v>80</v>
      </c>
      <c r="AO7" s="31" t="s">
        <v>81</v>
      </c>
      <c r="AP7" s="31" t="s">
        <v>37</v>
      </c>
      <c r="AQ7" s="31" t="s">
        <v>82</v>
      </c>
    </row>
    <row r="8" spans="1:43" ht="15.75" x14ac:dyDescent="0.2">
      <c r="A8" s="12" t="s">
        <v>0</v>
      </c>
      <c r="B8" s="9">
        <v>1</v>
      </c>
      <c r="C8" s="9">
        <v>2</v>
      </c>
      <c r="D8" s="9">
        <v>3</v>
      </c>
      <c r="E8" s="32" t="s">
        <v>38</v>
      </c>
      <c r="F8" s="32">
        <v>5</v>
      </c>
      <c r="G8" s="9">
        <v>6</v>
      </c>
      <c r="H8" s="9">
        <v>7</v>
      </c>
      <c r="I8" s="9">
        <v>8</v>
      </c>
      <c r="J8" s="9" t="s">
        <v>39</v>
      </c>
      <c r="K8" s="33">
        <v>10</v>
      </c>
      <c r="L8" s="33">
        <v>11</v>
      </c>
      <c r="M8" s="9">
        <v>12</v>
      </c>
      <c r="N8" s="9">
        <v>13</v>
      </c>
      <c r="O8" s="34" t="s">
        <v>40</v>
      </c>
      <c r="P8" s="33">
        <v>15</v>
      </c>
      <c r="Q8" s="33">
        <v>16</v>
      </c>
      <c r="R8" s="33">
        <v>17</v>
      </c>
      <c r="S8" s="9">
        <v>18</v>
      </c>
      <c r="T8" s="32">
        <v>19</v>
      </c>
      <c r="U8" s="32">
        <v>20</v>
      </c>
      <c r="V8" s="32">
        <v>21</v>
      </c>
      <c r="W8" s="6">
        <v>22</v>
      </c>
      <c r="X8" s="34" t="s">
        <v>48</v>
      </c>
      <c r="Y8" s="33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4" t="s">
        <v>85</v>
      </c>
      <c r="AH8" s="35" t="s">
        <v>77</v>
      </c>
      <c r="AI8" s="32">
        <v>34</v>
      </c>
      <c r="AJ8" s="32" t="s">
        <v>66</v>
      </c>
      <c r="AK8" s="32" t="s">
        <v>67</v>
      </c>
      <c r="AL8" s="26">
        <v>36</v>
      </c>
      <c r="AM8" s="26" t="s">
        <v>68</v>
      </c>
      <c r="AN8" s="26" t="s">
        <v>69</v>
      </c>
      <c r="AO8" s="26" t="s">
        <v>70</v>
      </c>
      <c r="AP8" s="36" t="s">
        <v>71</v>
      </c>
      <c r="AQ8" s="74">
        <v>41</v>
      </c>
    </row>
    <row r="9" spans="1:43" s="2" customFormat="1" ht="15" customHeight="1" x14ac:dyDescent="0.25">
      <c r="A9" s="5" t="s">
        <v>1</v>
      </c>
      <c r="B9" s="69">
        <v>6007080.9299999997</v>
      </c>
      <c r="C9" s="69">
        <v>6656803.9400000004</v>
      </c>
      <c r="D9" s="37">
        <v>6486237.4699999997</v>
      </c>
      <c r="E9" s="7">
        <f>B9+C9+D9</f>
        <v>19150122.34</v>
      </c>
      <c r="F9" s="38">
        <v>19401074.789999999</v>
      </c>
      <c r="G9" s="69">
        <v>6824944.71</v>
      </c>
      <c r="H9" s="69">
        <v>6800779.3399999999</v>
      </c>
      <c r="I9" s="69">
        <v>6027008.4199999999</v>
      </c>
      <c r="J9" s="69">
        <f>SUM(G9:I9)</f>
        <v>19652732.469999999</v>
      </c>
      <c r="K9" s="7">
        <v>39296310.299999997</v>
      </c>
      <c r="L9" s="69">
        <v>6688484.6299999999</v>
      </c>
      <c r="M9" s="69">
        <v>6691409.3300000001</v>
      </c>
      <c r="N9" s="69">
        <v>6379833.29</v>
      </c>
      <c r="O9" s="69">
        <f>K9+L9+M9+N9</f>
        <v>59056037.549999997</v>
      </c>
      <c r="P9" s="69">
        <v>59252038.25</v>
      </c>
      <c r="Q9" s="69">
        <v>6857054.9299999997</v>
      </c>
      <c r="R9" s="69">
        <v>6737800.6399999997</v>
      </c>
      <c r="S9" s="69">
        <v>6901546.7599999998</v>
      </c>
      <c r="T9" s="7">
        <v>20909276.370000001</v>
      </c>
      <c r="U9" s="7">
        <v>6581484.2999999998</v>
      </c>
      <c r="V9" s="7">
        <v>7045465.4100000001</v>
      </c>
      <c r="W9" s="7">
        <v>6041770.7599999998</v>
      </c>
      <c r="X9" s="69">
        <f>P9+T9+U9+V9+W9</f>
        <v>99830035.090000004</v>
      </c>
      <c r="Y9" s="69">
        <v>40886806.25</v>
      </c>
      <c r="Z9" s="69">
        <v>6538520.6100000003</v>
      </c>
      <c r="AA9" s="69">
        <v>5999074.1900000004</v>
      </c>
      <c r="AB9" s="69">
        <v>6154444.9199999999</v>
      </c>
      <c r="AC9" s="69">
        <v>6642516.5</v>
      </c>
      <c r="AD9" s="71">
        <v>6291522.8700000001</v>
      </c>
      <c r="AE9" s="71">
        <v>5718466.9400000004</v>
      </c>
      <c r="AF9" s="71">
        <v>78851555.189999998</v>
      </c>
      <c r="AG9" s="39">
        <f>P9+AF9</f>
        <v>138103593.44</v>
      </c>
      <c r="AH9" s="39">
        <f>AG9/21</f>
        <v>6576361.5923809521</v>
      </c>
      <c r="AI9" s="40">
        <v>7639024.8330550911</v>
      </c>
      <c r="AJ9" s="40">
        <v>7559202.2199999997</v>
      </c>
      <c r="AK9" s="5">
        <f>AH9/$AH$57</f>
        <v>0.52255487245604715</v>
      </c>
      <c r="AL9" s="80">
        <v>11567000</v>
      </c>
      <c r="AM9" s="80">
        <f>AL9*0.01</f>
        <v>115670</v>
      </c>
      <c r="AN9" s="80">
        <f>AL9*0.05</f>
        <v>578350</v>
      </c>
      <c r="AO9" s="80">
        <f>AL9-AM9-AN9</f>
        <v>10872980</v>
      </c>
      <c r="AP9" s="7">
        <f>AK9*$AO$9</f>
        <v>5681728.6771171512</v>
      </c>
      <c r="AQ9" s="69">
        <v>6046296</v>
      </c>
    </row>
    <row r="10" spans="1:43" s="2" customFormat="1" ht="15" customHeight="1" x14ac:dyDescent="0.25">
      <c r="A10" s="5" t="s">
        <v>2</v>
      </c>
      <c r="B10" s="69">
        <v>397551.13</v>
      </c>
      <c r="C10" s="69">
        <v>479216.3</v>
      </c>
      <c r="D10" s="37">
        <v>566047.18000000005</v>
      </c>
      <c r="E10" s="7">
        <f>B10+C10+D10</f>
        <v>1442814.6099999999</v>
      </c>
      <c r="F10" s="38">
        <v>1470405.36</v>
      </c>
      <c r="G10" s="69">
        <v>492673.45</v>
      </c>
      <c r="H10" s="69">
        <v>542675.39</v>
      </c>
      <c r="I10" s="69">
        <v>446848.55</v>
      </c>
      <c r="J10" s="69">
        <f t="shared" ref="J10:J12" si="0">SUM(G10:I10)</f>
        <v>1482197.3900000001</v>
      </c>
      <c r="K10" s="7">
        <v>2959201.02</v>
      </c>
      <c r="L10" s="69">
        <v>462253.79</v>
      </c>
      <c r="M10" s="69">
        <v>401894.12</v>
      </c>
      <c r="N10" s="69">
        <v>331515.53999999998</v>
      </c>
      <c r="O10" s="69">
        <f>K10+L10+M10+N10</f>
        <v>4154864.47</v>
      </c>
      <c r="P10" s="69">
        <v>4159491.65</v>
      </c>
      <c r="Q10" s="69">
        <v>480379.62</v>
      </c>
      <c r="R10" s="69">
        <v>408058.6</v>
      </c>
      <c r="S10" s="69">
        <v>434272.6</v>
      </c>
      <c r="T10" s="7">
        <v>1325628.96</v>
      </c>
      <c r="U10" s="7">
        <v>371160.62</v>
      </c>
      <c r="V10" s="7">
        <v>351272.96000000002</v>
      </c>
      <c r="W10" s="7">
        <v>425363.45</v>
      </c>
      <c r="X10" s="69">
        <f t="shared" ref="X10:X12" si="1">P10+T10+U10+V10+W10</f>
        <v>6632917.6399999997</v>
      </c>
      <c r="Y10" s="69">
        <v>2472217.8199999998</v>
      </c>
      <c r="Z10" s="69">
        <v>475397.52</v>
      </c>
      <c r="AA10" s="69">
        <v>454999.45</v>
      </c>
      <c r="AB10" s="69">
        <v>517321</v>
      </c>
      <c r="AC10" s="69">
        <v>509745.84</v>
      </c>
      <c r="AD10" s="71">
        <v>492247.62</v>
      </c>
      <c r="AE10" s="71">
        <v>412868.12</v>
      </c>
      <c r="AF10" s="71">
        <v>5348268.34</v>
      </c>
      <c r="AG10" s="39">
        <f>P10+AF10</f>
        <v>9507759.9900000002</v>
      </c>
      <c r="AH10" s="39">
        <f t="shared" ref="AH10:AH12" si="2">AG10/21</f>
        <v>452750.47571428574</v>
      </c>
      <c r="AI10" s="40">
        <v>617970.35464638146</v>
      </c>
      <c r="AJ10" s="40">
        <v>617970.35</v>
      </c>
      <c r="AK10" s="5">
        <f>AH10/$AH$57</f>
        <v>3.5975358679393672E-2</v>
      </c>
      <c r="AL10" s="80"/>
      <c r="AM10" s="80"/>
      <c r="AN10" s="80"/>
      <c r="AO10" s="80"/>
      <c r="AP10" s="7">
        <f>AK10*$AO$9</f>
        <v>391159.3554138738</v>
      </c>
      <c r="AQ10" s="69">
        <v>431868.94</v>
      </c>
    </row>
    <row r="11" spans="1:43" s="2" customFormat="1" ht="15" customHeight="1" x14ac:dyDescent="0.25">
      <c r="A11" s="5" t="s">
        <v>3</v>
      </c>
      <c r="B11" s="69">
        <v>2179276.5</v>
      </c>
      <c r="C11" s="69">
        <v>2481089.2999999998</v>
      </c>
      <c r="D11" s="37">
        <v>2000572.58</v>
      </c>
      <c r="E11" s="7">
        <f>B11+C11+D11</f>
        <v>6660938.3799999999</v>
      </c>
      <c r="F11" s="38">
        <v>6655046.3600000003</v>
      </c>
      <c r="G11" s="69">
        <v>2082280.58</v>
      </c>
      <c r="H11" s="69">
        <v>2049337.9</v>
      </c>
      <c r="I11" s="69">
        <v>1909693.3</v>
      </c>
      <c r="J11" s="69">
        <f t="shared" si="0"/>
        <v>6041311.7800000003</v>
      </c>
      <c r="K11" s="7">
        <v>12676438.32</v>
      </c>
      <c r="L11" s="69">
        <v>2023679.17</v>
      </c>
      <c r="M11" s="69">
        <v>2167891.7999999998</v>
      </c>
      <c r="N11" s="69">
        <v>1848105.16</v>
      </c>
      <c r="O11" s="69">
        <f>K11+L11+M11+N11</f>
        <v>18716114.449999999</v>
      </c>
      <c r="P11" s="69">
        <v>18693506.129999999</v>
      </c>
      <c r="Q11" s="69">
        <v>2049231.1</v>
      </c>
      <c r="R11" s="69">
        <v>2343793.38</v>
      </c>
      <c r="S11" s="69">
        <v>2462628.69</v>
      </c>
      <c r="T11" s="7">
        <v>6848209.9299999997</v>
      </c>
      <c r="U11" s="7">
        <v>2051887.84</v>
      </c>
      <c r="V11" s="7">
        <v>2175042.23</v>
      </c>
      <c r="W11" s="7">
        <v>2096798.26</v>
      </c>
      <c r="X11" s="69">
        <f t="shared" si="1"/>
        <v>31865444.390000001</v>
      </c>
      <c r="Y11" s="69">
        <v>13163912.57</v>
      </c>
      <c r="Z11" s="69">
        <v>2330651.36</v>
      </c>
      <c r="AA11" s="69">
        <v>2027591.17</v>
      </c>
      <c r="AB11" s="69">
        <v>2223431.9300000002</v>
      </c>
      <c r="AC11" s="69">
        <v>2372967.7599999998</v>
      </c>
      <c r="AD11" s="71">
        <v>2361832.0499999998</v>
      </c>
      <c r="AE11" s="71">
        <v>2194262.04</v>
      </c>
      <c r="AF11" s="71">
        <v>26660877.149999999</v>
      </c>
      <c r="AG11" s="39">
        <f>P11+AF11</f>
        <v>45354383.280000001</v>
      </c>
      <c r="AH11" s="39">
        <f t="shared" si="2"/>
        <v>2159732.537142857</v>
      </c>
      <c r="AI11" s="40">
        <v>2601977.081189251</v>
      </c>
      <c r="AJ11" s="40">
        <v>2601977.08</v>
      </c>
      <c r="AK11" s="5">
        <f>AH11/$AH$57</f>
        <v>0.17161142139650234</v>
      </c>
      <c r="AL11" s="80"/>
      <c r="AM11" s="80"/>
      <c r="AN11" s="80"/>
      <c r="AO11" s="80"/>
      <c r="AP11" s="7">
        <f>AK11*$AO$9</f>
        <v>1865927.552615742</v>
      </c>
      <c r="AQ11" s="69">
        <v>1821401.15</v>
      </c>
    </row>
    <row r="12" spans="1:43" s="2" customFormat="1" ht="15" customHeight="1" x14ac:dyDescent="0.25">
      <c r="A12" s="5" t="s">
        <v>4</v>
      </c>
      <c r="B12" s="69">
        <v>579623.07999999996</v>
      </c>
      <c r="C12" s="69">
        <v>614612.88</v>
      </c>
      <c r="D12" s="37">
        <v>550142.02</v>
      </c>
      <c r="E12" s="7">
        <f>B12+C12+D12</f>
        <v>1744377.98</v>
      </c>
      <c r="F12" s="38">
        <v>1742153.09</v>
      </c>
      <c r="G12" s="69">
        <v>620347.34</v>
      </c>
      <c r="H12" s="69">
        <v>614004.77</v>
      </c>
      <c r="I12" s="69">
        <v>491149.19</v>
      </c>
      <c r="J12" s="69">
        <f t="shared" si="0"/>
        <v>1725501.2999999998</v>
      </c>
      <c r="K12" s="7">
        <v>3465956.52</v>
      </c>
      <c r="L12" s="69">
        <v>587895.47</v>
      </c>
      <c r="M12" s="69">
        <v>571967.64</v>
      </c>
      <c r="N12" s="69">
        <v>476196.97</v>
      </c>
      <c r="O12" s="69">
        <f>K12+L12+M12+N12</f>
        <v>5102016.5999999996</v>
      </c>
      <c r="P12" s="69">
        <v>5104710.78</v>
      </c>
      <c r="Q12" s="69">
        <v>558314.85</v>
      </c>
      <c r="R12" s="69">
        <v>629434.48</v>
      </c>
      <c r="S12" s="69">
        <v>565147.37</v>
      </c>
      <c r="T12" s="7">
        <v>1747757.52</v>
      </c>
      <c r="U12" s="7">
        <v>501709.83</v>
      </c>
      <c r="V12" s="7">
        <v>502622.56</v>
      </c>
      <c r="W12" s="7">
        <v>615143.59</v>
      </c>
      <c r="X12" s="69">
        <f t="shared" si="1"/>
        <v>8471944.2800000012</v>
      </c>
      <c r="Y12" s="69">
        <v>3367406.36</v>
      </c>
      <c r="Z12" s="69">
        <v>610345.86</v>
      </c>
      <c r="AA12" s="69">
        <v>525665.37</v>
      </c>
      <c r="AB12" s="69">
        <v>530917.25</v>
      </c>
      <c r="AC12" s="69">
        <v>569282.9</v>
      </c>
      <c r="AD12" s="71">
        <v>594546.91</v>
      </c>
      <c r="AE12" s="71">
        <v>528135.85</v>
      </c>
      <c r="AF12" s="71">
        <v>6755722</v>
      </c>
      <c r="AG12" s="39">
        <f>P12+AF12</f>
        <v>11860432.780000001</v>
      </c>
      <c r="AH12" s="39">
        <f t="shared" si="2"/>
        <v>564782.51333333342</v>
      </c>
      <c r="AI12" s="40">
        <v>764269.0766208251</v>
      </c>
      <c r="AJ12" s="40">
        <v>764269.08</v>
      </c>
      <c r="AK12" s="5">
        <f>AH12/$AH$57</f>
        <v>4.4877376353853277E-2</v>
      </c>
      <c r="AL12" s="80"/>
      <c r="AM12" s="80"/>
      <c r="AN12" s="80"/>
      <c r="AO12" s="80"/>
      <c r="AP12" s="7">
        <f>AK12*$AO$9</f>
        <v>487950.8155479196</v>
      </c>
      <c r="AQ12" s="69">
        <v>533832</v>
      </c>
    </row>
    <row r="13" spans="1:43" s="3" customFormat="1" ht="13.5" customHeight="1" x14ac:dyDescent="0.2">
      <c r="A13" s="12" t="s">
        <v>5</v>
      </c>
      <c r="B13" s="10">
        <f t="shared" ref="B13:C13" si="3">SUM(B9:B12)</f>
        <v>9163531.6399999987</v>
      </c>
      <c r="C13" s="10">
        <f t="shared" si="3"/>
        <v>10231722.42</v>
      </c>
      <c r="D13" s="10">
        <f>SUM(D9:D12)</f>
        <v>9602999.25</v>
      </c>
      <c r="E13" s="8">
        <f>B13+C13+D13</f>
        <v>28998253.309999999</v>
      </c>
      <c r="F13" s="8">
        <f>SUM(F9:F12)</f>
        <v>29268679.599999998</v>
      </c>
      <c r="G13" s="10">
        <f t="shared" ref="G13" si="4">SUM(G9:G12)</f>
        <v>10020246.08</v>
      </c>
      <c r="H13" s="10">
        <f>SUM(H9:H12)</f>
        <v>10006797.399999999</v>
      </c>
      <c r="I13" s="10">
        <v>8874699.459999999</v>
      </c>
      <c r="J13" s="10">
        <f>SUM(J9:J12)</f>
        <v>28901742.940000001</v>
      </c>
      <c r="K13" s="8">
        <v>58397906.160000004</v>
      </c>
      <c r="L13" s="10">
        <f t="shared" ref="L13:AJ13" si="5">SUM(L9:L12)</f>
        <v>9762313.0600000005</v>
      </c>
      <c r="M13" s="8">
        <f t="shared" si="5"/>
        <v>9833162.8900000006</v>
      </c>
      <c r="N13" s="8">
        <f t="shared" si="5"/>
        <v>9035650.9600000009</v>
      </c>
      <c r="O13" s="10">
        <f t="shared" si="5"/>
        <v>87029033.069999993</v>
      </c>
      <c r="P13" s="10">
        <f t="shared" si="5"/>
        <v>87209746.810000002</v>
      </c>
      <c r="Q13" s="10">
        <f t="shared" si="5"/>
        <v>9944980.5</v>
      </c>
      <c r="R13" s="10">
        <f>SUM(R9:R12)</f>
        <v>10119087.1</v>
      </c>
      <c r="S13" s="70">
        <f t="shared" ref="S13" si="6">SUM(S9:S12)</f>
        <v>10363595.419999998</v>
      </c>
      <c r="T13" s="8">
        <f>SUM(T9:T12)</f>
        <v>30830872.780000001</v>
      </c>
      <c r="U13" s="8">
        <f>SUM(U9:U12)</f>
        <v>9506242.5899999999</v>
      </c>
      <c r="V13" s="8">
        <f>SUM(V9:V12)</f>
        <v>10074403.16</v>
      </c>
      <c r="W13" s="8">
        <f>SUM(W9:W12)</f>
        <v>9179076.0600000005</v>
      </c>
      <c r="X13" s="10">
        <f t="shared" si="5"/>
        <v>146800341.40000001</v>
      </c>
      <c r="Y13" s="10">
        <f t="shared" si="5"/>
        <v>59890343</v>
      </c>
      <c r="Z13" s="8">
        <f t="shared" si="5"/>
        <v>9954915.3499999996</v>
      </c>
      <c r="AA13" s="8">
        <f t="shared" si="5"/>
        <v>9007330.1799999997</v>
      </c>
      <c r="AB13" s="8">
        <f t="shared" si="5"/>
        <v>9426115.0999999996</v>
      </c>
      <c r="AC13" s="8">
        <f t="shared" si="5"/>
        <v>10094513</v>
      </c>
      <c r="AD13" s="8">
        <f>SUM(AD9:AD12)</f>
        <v>9740149.4499999993</v>
      </c>
      <c r="AE13" s="8">
        <f>SUM(AE9:AE12)</f>
        <v>8853732.9500000011</v>
      </c>
      <c r="AF13" s="8">
        <f>SUM(AF9:AF12)</f>
        <v>117616422.68000001</v>
      </c>
      <c r="AG13" s="54">
        <f t="shared" si="5"/>
        <v>204826169.49000001</v>
      </c>
      <c r="AH13" s="54">
        <f t="shared" si="5"/>
        <v>9753627.1185714286</v>
      </c>
      <c r="AI13" s="8">
        <f t="shared" si="5"/>
        <v>11623241.345511548</v>
      </c>
      <c r="AJ13" s="8">
        <f t="shared" si="5"/>
        <v>11543418.729999999</v>
      </c>
      <c r="AK13" s="5">
        <f>AH13/$AH$57</f>
        <v>0.77501902888579655</v>
      </c>
      <c r="AL13" s="80"/>
      <c r="AM13" s="80"/>
      <c r="AN13" s="80"/>
      <c r="AO13" s="80"/>
      <c r="AP13" s="7">
        <f>AK13*$AO$9</f>
        <v>8426766.4006946888</v>
      </c>
      <c r="AQ13" s="10">
        <f>SUM(AQ9:AQ12)</f>
        <v>8833398.0899999999</v>
      </c>
    </row>
    <row r="14" spans="1:43" s="2" customFormat="1" ht="13.5" customHeight="1" x14ac:dyDescent="0.2">
      <c r="A14" s="12"/>
      <c r="B14" s="17"/>
      <c r="C14" s="17"/>
      <c r="D14" s="17"/>
      <c r="E14" s="5"/>
      <c r="F14" s="5"/>
      <c r="G14" s="17"/>
      <c r="H14" s="17"/>
      <c r="I14" s="17"/>
      <c r="J14" s="17"/>
      <c r="K14" s="7"/>
      <c r="L14" s="18"/>
      <c r="M14" s="18"/>
      <c r="N14" s="18"/>
      <c r="O14" s="18"/>
      <c r="P14" s="18"/>
      <c r="Q14" s="18"/>
      <c r="R14" s="18"/>
      <c r="S14" s="69"/>
      <c r="T14" s="7"/>
      <c r="U14" s="7"/>
      <c r="V14" s="7"/>
      <c r="W14" s="7"/>
      <c r="X14" s="18"/>
      <c r="Y14" s="18"/>
      <c r="Z14" s="7"/>
      <c r="AA14" s="7"/>
      <c r="AB14" s="7"/>
      <c r="AC14" s="7"/>
      <c r="AD14" s="7"/>
      <c r="AE14" s="7"/>
      <c r="AF14" s="7"/>
      <c r="AG14" s="39"/>
      <c r="AH14" s="39"/>
      <c r="AI14" s="5"/>
      <c r="AJ14" s="5"/>
      <c r="AK14" s="5"/>
      <c r="AL14" s="80"/>
      <c r="AM14" s="80"/>
      <c r="AN14" s="80"/>
      <c r="AO14" s="80"/>
      <c r="AP14" s="7"/>
      <c r="AQ14" s="17"/>
    </row>
    <row r="15" spans="1:43" s="2" customFormat="1" ht="87" customHeight="1" x14ac:dyDescent="0.2">
      <c r="A15" s="14" t="s">
        <v>6</v>
      </c>
      <c r="B15" s="11" t="s">
        <v>20</v>
      </c>
      <c r="C15" s="11" t="s">
        <v>21</v>
      </c>
      <c r="D15" s="11" t="s">
        <v>22</v>
      </c>
      <c r="E15" s="11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11" t="s">
        <v>28</v>
      </c>
      <c r="K15" s="11" t="s">
        <v>29</v>
      </c>
      <c r="L15" s="11" t="s">
        <v>30</v>
      </c>
      <c r="M15" s="11" t="s">
        <v>31</v>
      </c>
      <c r="N15" s="11" t="s">
        <v>32</v>
      </c>
      <c r="O15" s="11" t="s">
        <v>33</v>
      </c>
      <c r="P15" s="11" t="s">
        <v>34</v>
      </c>
      <c r="Q15" s="11" t="s">
        <v>35</v>
      </c>
      <c r="R15" s="11" t="s">
        <v>36</v>
      </c>
      <c r="S15" s="11" t="s">
        <v>42</v>
      </c>
      <c r="T15" s="11" t="s">
        <v>43</v>
      </c>
      <c r="U15" s="11" t="s">
        <v>44</v>
      </c>
      <c r="V15" s="11" t="s">
        <v>45</v>
      </c>
      <c r="W15" s="11" t="s">
        <v>46</v>
      </c>
      <c r="X15" s="11" t="s">
        <v>47</v>
      </c>
      <c r="Y15" s="11" t="s">
        <v>53</v>
      </c>
      <c r="Z15" s="11" t="s">
        <v>52</v>
      </c>
      <c r="AA15" s="11" t="s">
        <v>60</v>
      </c>
      <c r="AB15" s="11" t="s">
        <v>61</v>
      </c>
      <c r="AC15" s="11" t="s">
        <v>62</v>
      </c>
      <c r="AD15" s="11" t="s">
        <v>63</v>
      </c>
      <c r="AE15" s="11" t="s">
        <v>72</v>
      </c>
      <c r="AF15" s="11" t="s">
        <v>73</v>
      </c>
      <c r="AG15" s="11" t="s">
        <v>74</v>
      </c>
      <c r="AH15" s="11" t="s">
        <v>75</v>
      </c>
      <c r="AI15" s="31" t="s">
        <v>50</v>
      </c>
      <c r="AJ15" s="31" t="s">
        <v>51</v>
      </c>
      <c r="AK15" s="31" t="s">
        <v>76</v>
      </c>
      <c r="AL15" s="80"/>
      <c r="AM15" s="80"/>
      <c r="AN15" s="80"/>
      <c r="AO15" s="80"/>
      <c r="AP15" s="31" t="s">
        <v>37</v>
      </c>
      <c r="AQ15" s="31" t="s">
        <v>64</v>
      </c>
    </row>
    <row r="16" spans="1:43" s="2" customFormat="1" ht="12.75" customHeight="1" x14ac:dyDescent="0.2">
      <c r="A16" s="5" t="s">
        <v>1</v>
      </c>
      <c r="B16" s="69">
        <v>735744.85</v>
      </c>
      <c r="C16" s="69">
        <v>537149.36</v>
      </c>
      <c r="D16" s="69">
        <v>592764.78</v>
      </c>
      <c r="E16" s="7">
        <f t="shared" ref="E16:E22" si="7">B16+C16+D16</f>
        <v>1865658.99</v>
      </c>
      <c r="F16" s="38">
        <v>1905739.75</v>
      </c>
      <c r="G16" s="69">
        <v>820522.92</v>
      </c>
      <c r="H16" s="69">
        <v>575737.26</v>
      </c>
      <c r="I16" s="69">
        <v>527428.6</v>
      </c>
      <c r="J16" s="69">
        <f>SUM(G16:I16)</f>
        <v>1923688.7800000003</v>
      </c>
      <c r="K16" s="7">
        <v>3859874.62</v>
      </c>
      <c r="L16" s="69">
        <v>662932.5</v>
      </c>
      <c r="M16" s="69">
        <v>632458.86</v>
      </c>
      <c r="N16" s="7">
        <v>660218.46</v>
      </c>
      <c r="O16" s="69">
        <f>K16+L16+M16+N16</f>
        <v>5815484.4400000004</v>
      </c>
      <c r="P16" s="69">
        <v>5792277.79</v>
      </c>
      <c r="Q16" s="69">
        <v>596643.44999999995</v>
      </c>
      <c r="R16" s="69">
        <v>489258.32</v>
      </c>
      <c r="S16" s="69">
        <v>631610.44999999995</v>
      </c>
      <c r="T16" s="7">
        <v>1711991.92</v>
      </c>
      <c r="U16" s="7">
        <v>560058.17000000004</v>
      </c>
      <c r="V16" s="7">
        <v>578998.24</v>
      </c>
      <c r="W16" s="7">
        <v>552271.24</v>
      </c>
      <c r="X16" s="69">
        <f>P16+T16+U16+V16+W16</f>
        <v>9195597.3599999994</v>
      </c>
      <c r="Y16" s="69">
        <v>3477609.53</v>
      </c>
      <c r="Z16" s="7">
        <v>555536.66</v>
      </c>
      <c r="AA16" s="7">
        <v>492581.38</v>
      </c>
      <c r="AB16" s="7">
        <v>723877.89</v>
      </c>
      <c r="AC16" s="7">
        <v>714657.86</v>
      </c>
      <c r="AD16" s="7">
        <v>766429.09</v>
      </c>
      <c r="AE16" s="7">
        <v>690783.39</v>
      </c>
      <c r="AF16" s="7">
        <v>7521457.8200000003</v>
      </c>
      <c r="AG16" s="39">
        <f t="shared" ref="AG16:AG21" si="8">P16+AF16</f>
        <v>13313735.609999999</v>
      </c>
      <c r="AH16" s="39">
        <f>AG16/21</f>
        <v>633987.40999999992</v>
      </c>
      <c r="AI16" s="7">
        <v>933682.2656350187</v>
      </c>
      <c r="AJ16" s="7">
        <v>945629.7</v>
      </c>
      <c r="AK16" s="5">
        <f t="shared" ref="AK16:AK22" si="9">AH16/$AH$57</f>
        <v>5.0376367770760905E-2</v>
      </c>
      <c r="AL16" s="80"/>
      <c r="AM16" s="80"/>
      <c r="AN16" s="80"/>
      <c r="AO16" s="80"/>
      <c r="AP16" s="7">
        <f t="shared" ref="AP16:AP22" si="10">AK16*$AO$9</f>
        <v>547741.23924412788</v>
      </c>
      <c r="AQ16" s="69">
        <v>359586.39</v>
      </c>
    </row>
    <row r="17" spans="1:43" s="2" customFormat="1" ht="12.75" customHeight="1" x14ac:dyDescent="0.2">
      <c r="A17" s="5" t="s">
        <v>2</v>
      </c>
      <c r="B17" s="69">
        <v>36295</v>
      </c>
      <c r="C17" s="69">
        <v>90210.05</v>
      </c>
      <c r="D17" s="69">
        <v>87267.43</v>
      </c>
      <c r="E17" s="7">
        <f t="shared" si="7"/>
        <v>213772.47999999998</v>
      </c>
      <c r="F17" s="38">
        <v>220082.07</v>
      </c>
      <c r="G17" s="69">
        <v>61688.02</v>
      </c>
      <c r="H17" s="69">
        <v>69385.64</v>
      </c>
      <c r="I17" s="69">
        <v>40657.379999999997</v>
      </c>
      <c r="J17" s="69">
        <f t="shared" ref="J17:J20" si="11">SUM(G17:I17)</f>
        <v>171731.04</v>
      </c>
      <c r="K17" s="7">
        <v>391828.97</v>
      </c>
      <c r="L17" s="69">
        <v>77622.600000000006</v>
      </c>
      <c r="M17" s="69">
        <v>91851.89</v>
      </c>
      <c r="N17" s="7">
        <v>81818.42</v>
      </c>
      <c r="O17" s="69">
        <f>K17+L17+M17+N17</f>
        <v>643121.88</v>
      </c>
      <c r="P17" s="69">
        <v>654198.37</v>
      </c>
      <c r="Q17" s="69">
        <v>52447.71</v>
      </c>
      <c r="R17" s="69">
        <v>67133.06</v>
      </c>
      <c r="S17" s="69">
        <v>90039.52</v>
      </c>
      <c r="T17" s="7">
        <v>211888.73</v>
      </c>
      <c r="U17" s="7">
        <v>73426.789999999994</v>
      </c>
      <c r="V17" s="7">
        <v>58741.43</v>
      </c>
      <c r="W17" s="7">
        <v>73147.199999999997</v>
      </c>
      <c r="X17" s="69">
        <f t="shared" ref="X17:X21" si="12">P17+T17+U17+V17+W17</f>
        <v>1071402.52</v>
      </c>
      <c r="Y17" s="69">
        <v>421679.55</v>
      </c>
      <c r="Z17" s="7">
        <v>72740.7</v>
      </c>
      <c r="AA17" s="7">
        <v>20015.39</v>
      </c>
      <c r="AB17" s="7">
        <v>74541.179999999993</v>
      </c>
      <c r="AC17" s="7">
        <v>66054.36</v>
      </c>
      <c r="AD17" s="7">
        <v>69230.97</v>
      </c>
      <c r="AE17" s="7">
        <v>66833.64</v>
      </c>
      <c r="AF17" s="7">
        <v>801678.54</v>
      </c>
      <c r="AG17" s="39">
        <f t="shared" si="8"/>
        <v>1455876.9100000001</v>
      </c>
      <c r="AH17" s="39">
        <f t="shared" ref="AH17:AH20" si="13">AG17/21</f>
        <v>69327.471904761915</v>
      </c>
      <c r="AI17" s="7">
        <v>79466.219696969682</v>
      </c>
      <c r="AJ17" s="7">
        <v>79466.22</v>
      </c>
      <c r="AK17" s="5">
        <f t="shared" si="9"/>
        <v>5.5087311927714475E-3</v>
      </c>
      <c r="AL17" s="80"/>
      <c r="AM17" s="80"/>
      <c r="AN17" s="80"/>
      <c r="AO17" s="80"/>
      <c r="AP17" s="7">
        <f t="shared" si="10"/>
        <v>59896.324084380096</v>
      </c>
      <c r="AQ17" s="69">
        <v>14685.36</v>
      </c>
    </row>
    <row r="18" spans="1:43" s="2" customFormat="1" ht="12.75" customHeight="1" x14ac:dyDescent="0.2">
      <c r="A18" s="5" t="s">
        <v>3</v>
      </c>
      <c r="B18" s="69">
        <v>166282.35999999999</v>
      </c>
      <c r="C18" s="69">
        <v>281459.55</v>
      </c>
      <c r="D18" s="69">
        <v>160642.38</v>
      </c>
      <c r="E18" s="7">
        <f t="shared" si="7"/>
        <v>608384.29</v>
      </c>
      <c r="F18" s="38">
        <v>617665.56000000006</v>
      </c>
      <c r="G18" s="69">
        <v>263892.07</v>
      </c>
      <c r="H18" s="69">
        <v>217985.43</v>
      </c>
      <c r="I18" s="69">
        <v>183319.83</v>
      </c>
      <c r="J18" s="69">
        <f t="shared" si="11"/>
        <v>665197.32999999996</v>
      </c>
      <c r="K18" s="7">
        <v>1301077.8500000001</v>
      </c>
      <c r="L18" s="69">
        <v>213462.42</v>
      </c>
      <c r="M18" s="69">
        <v>235760.77</v>
      </c>
      <c r="N18" s="7">
        <v>185871.68</v>
      </c>
      <c r="O18" s="69">
        <f>K18+L18+M18+N18</f>
        <v>1936172.72</v>
      </c>
      <c r="P18" s="69">
        <v>1977588.81</v>
      </c>
      <c r="Q18" s="69">
        <v>177693.9</v>
      </c>
      <c r="R18" s="69">
        <v>191776.23</v>
      </c>
      <c r="S18" s="69">
        <v>235747.82</v>
      </c>
      <c r="T18" s="7">
        <v>618848.59</v>
      </c>
      <c r="U18" s="7">
        <v>191222.95</v>
      </c>
      <c r="V18" s="7">
        <v>159923.85999999999</v>
      </c>
      <c r="W18" s="7">
        <v>166048.16</v>
      </c>
      <c r="X18" s="69">
        <f t="shared" si="12"/>
        <v>3113632.37</v>
      </c>
      <c r="Y18" s="69">
        <v>1163463.05</v>
      </c>
      <c r="Z18" s="7">
        <v>191877.66</v>
      </c>
      <c r="AA18" s="7">
        <v>106077.13</v>
      </c>
      <c r="AB18" s="7">
        <v>112672.8</v>
      </c>
      <c r="AC18" s="7">
        <v>148601.31</v>
      </c>
      <c r="AD18" s="7">
        <v>161757.66</v>
      </c>
      <c r="AE18" s="7">
        <v>150486.35999999999</v>
      </c>
      <c r="AF18" s="7">
        <v>2076529.18</v>
      </c>
      <c r="AG18" s="39">
        <f t="shared" si="8"/>
        <v>4054117.99</v>
      </c>
      <c r="AH18" s="39">
        <f t="shared" si="13"/>
        <v>193053.23761904764</v>
      </c>
      <c r="AI18" s="7">
        <v>305070.29885057476</v>
      </c>
      <c r="AJ18" s="7">
        <v>283063.86</v>
      </c>
      <c r="AK18" s="5">
        <f t="shared" si="9"/>
        <v>1.5339927487886927E-2</v>
      </c>
      <c r="AL18" s="80"/>
      <c r="AM18" s="80"/>
      <c r="AN18" s="80"/>
      <c r="AO18" s="80"/>
      <c r="AP18" s="7">
        <f t="shared" si="10"/>
        <v>166790.72477724479</v>
      </c>
      <c r="AQ18" s="69">
        <v>184893.09</v>
      </c>
    </row>
    <row r="19" spans="1:43" s="2" customFormat="1" ht="12.75" customHeight="1" x14ac:dyDescent="0.2">
      <c r="A19" s="5" t="s">
        <v>4</v>
      </c>
      <c r="B19" s="69">
        <v>22793.439999999999</v>
      </c>
      <c r="C19" s="69">
        <v>61640.43</v>
      </c>
      <c r="D19" s="69">
        <v>38468.26</v>
      </c>
      <c r="E19" s="7">
        <f t="shared" si="7"/>
        <v>122902.13</v>
      </c>
      <c r="F19" s="38">
        <v>122971.53</v>
      </c>
      <c r="G19" s="69">
        <v>61295.4</v>
      </c>
      <c r="H19" s="69">
        <v>36881.94</v>
      </c>
      <c r="I19" s="69">
        <v>40635.57</v>
      </c>
      <c r="J19" s="69">
        <f t="shared" si="11"/>
        <v>138812.91</v>
      </c>
      <c r="K19" s="7">
        <v>261841.95</v>
      </c>
      <c r="L19" s="69">
        <v>41224.49</v>
      </c>
      <c r="M19" s="69">
        <v>48559.24</v>
      </c>
      <c r="N19" s="7">
        <v>41228.46</v>
      </c>
      <c r="O19" s="69">
        <f>K19+L19+M19+N19</f>
        <v>392854.14</v>
      </c>
      <c r="P19" s="69">
        <v>392869.99</v>
      </c>
      <c r="Q19" s="69">
        <v>35113.19</v>
      </c>
      <c r="R19" s="69">
        <v>31720.45</v>
      </c>
      <c r="S19" s="69">
        <v>52731.26</v>
      </c>
      <c r="T19" s="7">
        <v>119608.53</v>
      </c>
      <c r="U19" s="7">
        <v>42640.28</v>
      </c>
      <c r="V19" s="7">
        <v>29537.279999999999</v>
      </c>
      <c r="W19" s="7">
        <v>27177.63</v>
      </c>
      <c r="X19" s="69">
        <f t="shared" si="12"/>
        <v>611833.71000000008</v>
      </c>
      <c r="Y19" s="69">
        <v>218975.61</v>
      </c>
      <c r="Z19" s="7">
        <v>21601.71</v>
      </c>
      <c r="AA19" s="7">
        <v>21010.81</v>
      </c>
      <c r="AB19" s="7">
        <v>34121.74</v>
      </c>
      <c r="AC19" s="7">
        <v>36469.5</v>
      </c>
      <c r="AD19" s="7">
        <v>37278.519999999997</v>
      </c>
      <c r="AE19" s="7">
        <v>22597.13</v>
      </c>
      <c r="AF19" s="7">
        <v>394059.73</v>
      </c>
      <c r="AG19" s="39">
        <f t="shared" si="8"/>
        <v>786929.72</v>
      </c>
      <c r="AH19" s="39">
        <f t="shared" si="13"/>
        <v>37472.843809523809</v>
      </c>
      <c r="AI19" s="7">
        <v>57619.570876666665</v>
      </c>
      <c r="AJ19" s="7">
        <v>57584.61</v>
      </c>
      <c r="AK19" s="5">
        <f t="shared" si="9"/>
        <v>2.977576102283881E-3</v>
      </c>
      <c r="AL19" s="80"/>
      <c r="AM19" s="80"/>
      <c r="AN19" s="80"/>
      <c r="AO19" s="80"/>
      <c r="AP19" s="7">
        <f t="shared" si="10"/>
        <v>32375.125408610591</v>
      </c>
      <c r="AQ19" s="69">
        <v>14685.35</v>
      </c>
    </row>
    <row r="20" spans="1:43" s="2" customFormat="1" ht="12.75" customHeight="1" x14ac:dyDescent="0.2">
      <c r="A20" s="5" t="s">
        <v>7</v>
      </c>
      <c r="B20" s="69">
        <v>723254.58</v>
      </c>
      <c r="C20" s="69">
        <v>755452.03</v>
      </c>
      <c r="D20" s="69">
        <v>728740.33</v>
      </c>
      <c r="E20" s="7">
        <f t="shared" si="7"/>
        <v>2207446.94</v>
      </c>
      <c r="F20" s="38">
        <v>2207446.94</v>
      </c>
      <c r="G20" s="69">
        <v>723059.06</v>
      </c>
      <c r="H20" s="69">
        <v>730443.99</v>
      </c>
      <c r="I20" s="69">
        <v>726842.17</v>
      </c>
      <c r="J20" s="69">
        <f t="shared" si="11"/>
        <v>2180345.2200000002</v>
      </c>
      <c r="K20" s="7">
        <v>4366579.42</v>
      </c>
      <c r="L20" s="69">
        <v>757161.25</v>
      </c>
      <c r="M20" s="69">
        <v>770629.32</v>
      </c>
      <c r="N20" s="7">
        <v>803463.74</v>
      </c>
      <c r="O20" s="69">
        <f>K20+L20+M20+N20</f>
        <v>6697833.7300000004</v>
      </c>
      <c r="P20" s="69">
        <v>6697979.6900000004</v>
      </c>
      <c r="Q20" s="69">
        <v>799193.53</v>
      </c>
      <c r="R20" s="69">
        <v>685136.68</v>
      </c>
      <c r="S20" s="69">
        <v>756191.64</v>
      </c>
      <c r="T20" s="7">
        <v>2240521.85</v>
      </c>
      <c r="U20" s="7">
        <v>689302.04</v>
      </c>
      <c r="V20" s="7">
        <v>715752.95</v>
      </c>
      <c r="W20" s="7">
        <v>711656.94</v>
      </c>
      <c r="X20" s="69">
        <f t="shared" si="12"/>
        <v>11055213.470000001</v>
      </c>
      <c r="Y20" s="69">
        <v>4361612.58</v>
      </c>
      <c r="Z20" s="7">
        <v>765254.03</v>
      </c>
      <c r="AA20" s="7">
        <v>723118.6</v>
      </c>
      <c r="AB20" s="7">
        <v>756784.1</v>
      </c>
      <c r="AC20" s="7">
        <v>740924.53</v>
      </c>
      <c r="AD20" s="7">
        <v>744057.51</v>
      </c>
      <c r="AE20" s="7">
        <v>805052.4</v>
      </c>
      <c r="AF20" s="7">
        <v>8899722.9499999993</v>
      </c>
      <c r="AG20" s="39">
        <f t="shared" si="8"/>
        <v>15597702.640000001</v>
      </c>
      <c r="AH20" s="39">
        <f t="shared" si="13"/>
        <v>742747.74476190482</v>
      </c>
      <c r="AI20" s="7">
        <v>850266.07272020786</v>
      </c>
      <c r="AJ20" s="7">
        <v>826573.4</v>
      </c>
      <c r="AK20" s="5">
        <f t="shared" si="9"/>
        <v>5.9018417338964152E-2</v>
      </c>
      <c r="AL20" s="80"/>
      <c r="AM20" s="80"/>
      <c r="AN20" s="80"/>
      <c r="AO20" s="80"/>
      <c r="AP20" s="7">
        <f t="shared" si="10"/>
        <v>641706.07135821041</v>
      </c>
      <c r="AQ20" s="69">
        <v>642208.44999999995</v>
      </c>
    </row>
    <row r="21" spans="1:43" s="2" customFormat="1" ht="12.75" customHeight="1" x14ac:dyDescent="0.2">
      <c r="A21" s="5" t="s">
        <v>49</v>
      </c>
      <c r="B21" s="69">
        <v>0</v>
      </c>
      <c r="C21" s="69">
        <v>0</v>
      </c>
      <c r="D21" s="69">
        <v>0</v>
      </c>
      <c r="E21" s="7">
        <v>0</v>
      </c>
      <c r="F21" s="38">
        <v>0</v>
      </c>
      <c r="G21" s="69">
        <v>0</v>
      </c>
      <c r="H21" s="69">
        <v>0</v>
      </c>
      <c r="I21" s="69">
        <v>0</v>
      </c>
      <c r="J21" s="69">
        <v>0</v>
      </c>
      <c r="K21" s="7">
        <v>0</v>
      </c>
      <c r="L21" s="69">
        <v>0</v>
      </c>
      <c r="M21" s="69">
        <v>0</v>
      </c>
      <c r="N21" s="7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">
        <v>0</v>
      </c>
      <c r="U21" s="7">
        <v>0</v>
      </c>
      <c r="V21" s="7">
        <v>0</v>
      </c>
      <c r="W21" s="7">
        <v>0</v>
      </c>
      <c r="X21" s="69">
        <f t="shared" si="12"/>
        <v>0</v>
      </c>
      <c r="Y21" s="69">
        <v>0</v>
      </c>
      <c r="Z21" s="7">
        <v>0</v>
      </c>
      <c r="AA21" s="7">
        <v>27958.89</v>
      </c>
      <c r="AB21" s="7">
        <v>65229.48</v>
      </c>
      <c r="AC21" s="7">
        <v>82448.98</v>
      </c>
      <c r="AD21" s="7">
        <v>88256.9</v>
      </c>
      <c r="AE21" s="7">
        <v>64654.44</v>
      </c>
      <c r="AF21" s="7">
        <v>328665.68</v>
      </c>
      <c r="AG21" s="39">
        <f t="shared" si="8"/>
        <v>328665.68</v>
      </c>
      <c r="AH21" s="39">
        <f>AG21/5</f>
        <v>65733.135999999999</v>
      </c>
      <c r="AI21" s="7">
        <v>0</v>
      </c>
      <c r="AJ21" s="7">
        <v>79316</v>
      </c>
      <c r="AK21" s="55">
        <f t="shared" si="9"/>
        <v>5.2231268028831105E-3</v>
      </c>
      <c r="AL21" s="80"/>
      <c r="AM21" s="80"/>
      <c r="AN21" s="80"/>
      <c r="AO21" s="80"/>
      <c r="AP21" s="7">
        <f t="shared" si="10"/>
        <v>56790.953265212003</v>
      </c>
      <c r="AQ21" s="75">
        <v>56643.519999999997</v>
      </c>
    </row>
    <row r="22" spans="1:43" s="3" customFormat="1" ht="13.5" customHeight="1" x14ac:dyDescent="0.2">
      <c r="A22" s="12" t="s">
        <v>5</v>
      </c>
      <c r="B22" s="10">
        <f>SUM(B16:B21)</f>
        <v>1684370.23</v>
      </c>
      <c r="C22" s="10">
        <f>SUM(C16:C21)</f>
        <v>1725911.42</v>
      </c>
      <c r="D22" s="10">
        <f>SUM(D16:D21)</f>
        <v>1607883.18</v>
      </c>
      <c r="E22" s="8">
        <f t="shared" si="7"/>
        <v>5018164.83</v>
      </c>
      <c r="F22" s="8">
        <f>SUM(F16:F21)</f>
        <v>5073905.8499999996</v>
      </c>
      <c r="G22" s="10">
        <f>SUM(G16:G21)</f>
        <v>1930457.47</v>
      </c>
      <c r="H22" s="10">
        <f>SUM(H16:H21)</f>
        <v>1630434.26</v>
      </c>
      <c r="I22" s="10">
        <v>1518883.5499999998</v>
      </c>
      <c r="J22" s="10">
        <f>SUM(J16:J21)</f>
        <v>5079775.2800000012</v>
      </c>
      <c r="K22" s="8">
        <v>10181202.809999999</v>
      </c>
      <c r="L22" s="10">
        <f t="shared" ref="L22:AJ22" si="14">SUM(L16:L21)</f>
        <v>1752403.26</v>
      </c>
      <c r="M22" s="8">
        <f t="shared" si="14"/>
        <v>1779260.08</v>
      </c>
      <c r="N22" s="8">
        <f t="shared" si="14"/>
        <v>1772600.76</v>
      </c>
      <c r="O22" s="10">
        <f t="shared" si="14"/>
        <v>15485466.910000002</v>
      </c>
      <c r="P22" s="10">
        <f t="shared" si="14"/>
        <v>15514914.650000002</v>
      </c>
      <c r="Q22" s="10">
        <f t="shared" si="14"/>
        <v>1661091.78</v>
      </c>
      <c r="R22" s="10">
        <f t="shared" si="14"/>
        <v>1465024.74</v>
      </c>
      <c r="S22" s="70">
        <f t="shared" si="14"/>
        <v>1766320.69</v>
      </c>
      <c r="T22" s="8">
        <f t="shared" si="14"/>
        <v>4902859.6199999992</v>
      </c>
      <c r="U22" s="8">
        <f t="shared" si="14"/>
        <v>1556650.2300000002</v>
      </c>
      <c r="V22" s="8">
        <f t="shared" si="14"/>
        <v>1542953.76</v>
      </c>
      <c r="W22" s="8">
        <f t="shared" si="14"/>
        <v>1530301.17</v>
      </c>
      <c r="X22" s="10">
        <f t="shared" si="14"/>
        <v>25047679.43</v>
      </c>
      <c r="Y22" s="10">
        <f>SUM(Y16:Y21)</f>
        <v>9643340.3200000003</v>
      </c>
      <c r="Z22" s="8">
        <f t="shared" ref="Z22:AG22" si="15">SUM(Z16:Z21)</f>
        <v>1607010.76</v>
      </c>
      <c r="AA22" s="8">
        <f t="shared" ref="AA22:AD22" si="16">SUM(AA16:AA21)</f>
        <v>1390762.2</v>
      </c>
      <c r="AB22" s="8">
        <f t="shared" si="16"/>
        <v>1767227.19</v>
      </c>
      <c r="AC22" s="8">
        <f t="shared" si="16"/>
        <v>1789156.54</v>
      </c>
      <c r="AD22" s="8">
        <f t="shared" si="16"/>
        <v>1867010.65</v>
      </c>
      <c r="AE22" s="8">
        <f>SUM(AE16:AE21)</f>
        <v>1800407.3599999999</v>
      </c>
      <c r="AF22" s="8">
        <f>SUM(AF16:AF21)</f>
        <v>20022113.899999999</v>
      </c>
      <c r="AG22" s="39">
        <f t="shared" si="15"/>
        <v>35537028.549999997</v>
      </c>
      <c r="AH22" s="39">
        <f t="shared" si="14"/>
        <v>1742321.844095238</v>
      </c>
      <c r="AI22" s="39">
        <f t="shared" si="14"/>
        <v>2226104.4277794375</v>
      </c>
      <c r="AJ22" s="39">
        <f t="shared" si="14"/>
        <v>2271633.79</v>
      </c>
      <c r="AK22" s="5">
        <f t="shared" si="9"/>
        <v>0.13844414669555041</v>
      </c>
      <c r="AL22" s="80"/>
      <c r="AM22" s="80"/>
      <c r="AN22" s="80"/>
      <c r="AO22" s="80"/>
      <c r="AP22" s="7">
        <f t="shared" si="10"/>
        <v>1505300.4381377858</v>
      </c>
      <c r="AQ22" s="10">
        <f>SUM(AQ16:AQ21)</f>
        <v>1272702.1599999999</v>
      </c>
    </row>
    <row r="23" spans="1:43" s="2" customFormat="1" ht="13.5" customHeight="1" x14ac:dyDescent="0.2">
      <c r="A23" s="12"/>
      <c r="B23" s="17"/>
      <c r="C23" s="17"/>
      <c r="D23" s="17"/>
      <c r="E23" s="5"/>
      <c r="F23" s="5"/>
      <c r="G23" s="17"/>
      <c r="H23" s="17"/>
      <c r="I23" s="17"/>
      <c r="J23" s="17"/>
      <c r="K23" s="7"/>
      <c r="L23" s="18"/>
      <c r="M23" s="18"/>
      <c r="N23" s="18"/>
      <c r="O23" s="18"/>
      <c r="P23" s="18"/>
      <c r="Q23" s="18"/>
      <c r="R23" s="18"/>
      <c r="S23" s="69"/>
      <c r="T23" s="7"/>
      <c r="U23" s="7"/>
      <c r="V23" s="7"/>
      <c r="W23" s="7"/>
      <c r="X23" s="18"/>
      <c r="Y23" s="18"/>
      <c r="Z23" s="7"/>
      <c r="AA23" s="7"/>
      <c r="AB23" s="7"/>
      <c r="AC23" s="7"/>
      <c r="AD23" s="7"/>
      <c r="AE23" s="7"/>
      <c r="AF23" s="7"/>
      <c r="AG23" s="39"/>
      <c r="AH23" s="39"/>
      <c r="AI23" s="5"/>
      <c r="AJ23" s="5"/>
      <c r="AK23" s="5"/>
      <c r="AL23" s="80"/>
      <c r="AM23" s="80"/>
      <c r="AN23" s="80"/>
      <c r="AO23" s="80"/>
      <c r="AP23" s="7"/>
      <c r="AQ23" s="17"/>
    </row>
    <row r="24" spans="1:43" s="2" customFormat="1" ht="87.75" customHeight="1" x14ac:dyDescent="0.2">
      <c r="A24" s="15" t="s">
        <v>8</v>
      </c>
      <c r="B24" s="11" t="s">
        <v>20</v>
      </c>
      <c r="C24" s="11" t="s">
        <v>21</v>
      </c>
      <c r="D24" s="11" t="s">
        <v>22</v>
      </c>
      <c r="E24" s="11" t="s">
        <v>23</v>
      </c>
      <c r="F24" s="11" t="s">
        <v>24</v>
      </c>
      <c r="G24" s="11" t="s">
        <v>25</v>
      </c>
      <c r="H24" s="11" t="s">
        <v>26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11" t="s">
        <v>32</v>
      </c>
      <c r="O24" s="11" t="s">
        <v>33</v>
      </c>
      <c r="P24" s="11" t="s">
        <v>34</v>
      </c>
      <c r="Q24" s="11" t="s">
        <v>35</v>
      </c>
      <c r="R24" s="11" t="s">
        <v>36</v>
      </c>
      <c r="S24" s="11" t="s">
        <v>42</v>
      </c>
      <c r="T24" s="11" t="s">
        <v>43</v>
      </c>
      <c r="U24" s="11" t="s">
        <v>44</v>
      </c>
      <c r="V24" s="11" t="s">
        <v>45</v>
      </c>
      <c r="W24" s="11" t="s">
        <v>46</v>
      </c>
      <c r="X24" s="11" t="s">
        <v>47</v>
      </c>
      <c r="Y24" s="11" t="s">
        <v>53</v>
      </c>
      <c r="Z24" s="11" t="s">
        <v>52</v>
      </c>
      <c r="AA24" s="11" t="s">
        <v>60</v>
      </c>
      <c r="AB24" s="11" t="s">
        <v>61</v>
      </c>
      <c r="AC24" s="11" t="s">
        <v>62</v>
      </c>
      <c r="AD24" s="11" t="s">
        <v>63</v>
      </c>
      <c r="AE24" s="11" t="s">
        <v>72</v>
      </c>
      <c r="AF24" s="11" t="s">
        <v>73</v>
      </c>
      <c r="AG24" s="11" t="s">
        <v>74</v>
      </c>
      <c r="AH24" s="11" t="s">
        <v>75</v>
      </c>
      <c r="AI24" s="31" t="s">
        <v>50</v>
      </c>
      <c r="AJ24" s="31" t="s">
        <v>51</v>
      </c>
      <c r="AK24" s="31" t="s">
        <v>76</v>
      </c>
      <c r="AL24" s="80"/>
      <c r="AM24" s="80"/>
      <c r="AN24" s="80"/>
      <c r="AO24" s="80"/>
      <c r="AP24" s="31" t="s">
        <v>37</v>
      </c>
      <c r="AQ24" s="31" t="s">
        <v>64</v>
      </c>
    </row>
    <row r="25" spans="1:43" s="2" customFormat="1" ht="12.75" customHeight="1" x14ac:dyDescent="0.2">
      <c r="A25" s="5" t="s">
        <v>1</v>
      </c>
      <c r="B25" s="69">
        <v>252803.4</v>
      </c>
      <c r="C25" s="69">
        <v>225266.03</v>
      </c>
      <c r="D25" s="69">
        <v>263410.71999999997</v>
      </c>
      <c r="E25" s="7">
        <f>B25+C25+D25</f>
        <v>741480.14999999991</v>
      </c>
      <c r="F25" s="38"/>
      <c r="G25" s="69">
        <v>0</v>
      </c>
      <c r="H25" s="69">
        <v>0</v>
      </c>
      <c r="I25" s="69">
        <v>0</v>
      </c>
      <c r="J25" s="69">
        <f>SUM(G25:I25)</f>
        <v>0</v>
      </c>
      <c r="K25" s="7">
        <v>0</v>
      </c>
      <c r="L25" s="69">
        <v>0</v>
      </c>
      <c r="M25" s="69">
        <v>0</v>
      </c>
      <c r="N25" s="69">
        <v>0</v>
      </c>
      <c r="O25" s="69">
        <f>K25+L25+M25+N25</f>
        <v>0</v>
      </c>
      <c r="P25" s="69">
        <v>0</v>
      </c>
      <c r="Q25" s="69">
        <v>0</v>
      </c>
      <c r="R25" s="69">
        <v>0</v>
      </c>
      <c r="S25" s="69">
        <v>0</v>
      </c>
      <c r="T25" s="7">
        <v>0</v>
      </c>
      <c r="U25" s="7">
        <v>0</v>
      </c>
      <c r="V25" s="7">
        <v>0</v>
      </c>
      <c r="W25" s="7">
        <v>0</v>
      </c>
      <c r="X25" s="69">
        <f>P25+T25+U25+V25+W25</f>
        <v>0</v>
      </c>
      <c r="Y25" s="69">
        <v>1312872.8</v>
      </c>
      <c r="Z25" s="7">
        <v>0</v>
      </c>
      <c r="AA25" s="7">
        <v>0</v>
      </c>
      <c r="AB25" s="7">
        <v>0</v>
      </c>
      <c r="AC25" s="7">
        <v>0</v>
      </c>
      <c r="AD25" s="7"/>
      <c r="AE25" s="7">
        <v>0</v>
      </c>
      <c r="AF25" s="7">
        <v>0</v>
      </c>
      <c r="AG25" s="39">
        <f>P25+AF25</f>
        <v>0</v>
      </c>
      <c r="AH25" s="39">
        <f>AG25/21</f>
        <v>0</v>
      </c>
      <c r="AI25" s="5"/>
      <c r="AJ25" s="5"/>
      <c r="AK25" s="5">
        <f>AH25/$AH$57</f>
        <v>0</v>
      </c>
      <c r="AL25" s="80"/>
      <c r="AM25" s="80"/>
      <c r="AN25" s="80"/>
      <c r="AO25" s="80"/>
      <c r="AP25" s="7">
        <f>AK25*$AO$9</f>
        <v>0</v>
      </c>
      <c r="AQ25" s="69">
        <v>34899.339999999997</v>
      </c>
    </row>
    <row r="26" spans="1:43" s="2" customFormat="1" ht="12.75" customHeight="1" x14ac:dyDescent="0.2">
      <c r="A26" s="5" t="s">
        <v>2</v>
      </c>
      <c r="B26" s="69">
        <v>0</v>
      </c>
      <c r="C26" s="69">
        <v>390.81</v>
      </c>
      <c r="D26" s="69">
        <v>1451.58</v>
      </c>
      <c r="E26" s="7">
        <f>B26+C26+D26</f>
        <v>1842.3899999999999</v>
      </c>
      <c r="F26" s="38">
        <v>1842.39</v>
      </c>
      <c r="G26" s="69">
        <v>0</v>
      </c>
      <c r="H26" s="69">
        <v>0</v>
      </c>
      <c r="I26" s="69">
        <v>0</v>
      </c>
      <c r="J26" s="69">
        <f t="shared" ref="J26:J29" si="17">SUM(G26:I26)</f>
        <v>0</v>
      </c>
      <c r="K26" s="7">
        <v>0</v>
      </c>
      <c r="L26" s="69">
        <v>0</v>
      </c>
      <c r="M26" s="69">
        <v>0</v>
      </c>
      <c r="N26" s="69">
        <v>0</v>
      </c>
      <c r="O26" s="69">
        <f t="shared" ref="O26:O28" si="18">K26+L26+M26+N26</f>
        <v>0</v>
      </c>
      <c r="P26" s="69">
        <v>0</v>
      </c>
      <c r="Q26" s="69">
        <v>0</v>
      </c>
      <c r="R26" s="69">
        <v>0</v>
      </c>
      <c r="S26" s="69">
        <v>0</v>
      </c>
      <c r="T26" s="7">
        <v>0</v>
      </c>
      <c r="U26" s="7">
        <v>0</v>
      </c>
      <c r="V26" s="7">
        <v>0</v>
      </c>
      <c r="W26" s="7">
        <v>0</v>
      </c>
      <c r="X26" s="69">
        <f t="shared" ref="X26:X28" si="19">P26+T26+U26+V26+W26</f>
        <v>0</v>
      </c>
      <c r="Y26" s="69">
        <v>223.32</v>
      </c>
      <c r="Z26" s="7">
        <v>0</v>
      </c>
      <c r="AA26" s="7">
        <v>0</v>
      </c>
      <c r="AB26" s="7">
        <v>0</v>
      </c>
      <c r="AC26" s="7">
        <v>0</v>
      </c>
      <c r="AD26" s="7"/>
      <c r="AE26" s="7">
        <v>0</v>
      </c>
      <c r="AF26" s="7">
        <v>0</v>
      </c>
      <c r="AG26" s="39">
        <f>P26+AF26</f>
        <v>0</v>
      </c>
      <c r="AH26" s="39">
        <f t="shared" ref="AH26:AH28" si="20">AG26/21</f>
        <v>0</v>
      </c>
      <c r="AI26" s="5"/>
      <c r="AJ26" s="5"/>
      <c r="AK26" s="5">
        <f>AH26/$AH$57</f>
        <v>0</v>
      </c>
      <c r="AL26" s="80"/>
      <c r="AM26" s="80"/>
      <c r="AN26" s="80"/>
      <c r="AO26" s="80"/>
      <c r="AP26" s="7">
        <f>AK26*$AO$9</f>
        <v>0</v>
      </c>
      <c r="AQ26" s="69">
        <v>4204.55</v>
      </c>
    </row>
    <row r="27" spans="1:43" s="2" customFormat="1" ht="12.75" customHeight="1" x14ac:dyDescent="0.2">
      <c r="A27" s="5" t="s">
        <v>3</v>
      </c>
      <c r="B27" s="69">
        <v>26560</v>
      </c>
      <c r="C27" s="69">
        <v>24775</v>
      </c>
      <c r="D27" s="69">
        <v>27200</v>
      </c>
      <c r="E27" s="7">
        <f>B27+C27+D27</f>
        <v>78535</v>
      </c>
      <c r="F27" s="38"/>
      <c r="G27" s="69">
        <v>0</v>
      </c>
      <c r="H27" s="69">
        <v>0</v>
      </c>
      <c r="I27" s="69">
        <v>0</v>
      </c>
      <c r="J27" s="69">
        <f t="shared" si="17"/>
        <v>0</v>
      </c>
      <c r="K27" s="7">
        <v>0</v>
      </c>
      <c r="L27" s="69">
        <v>0</v>
      </c>
      <c r="M27" s="69">
        <v>0</v>
      </c>
      <c r="N27" s="69">
        <v>0</v>
      </c>
      <c r="O27" s="69">
        <f t="shared" si="18"/>
        <v>0</v>
      </c>
      <c r="P27" s="69">
        <v>0</v>
      </c>
      <c r="Q27" s="69">
        <v>0</v>
      </c>
      <c r="R27" s="69">
        <v>0</v>
      </c>
      <c r="S27" s="69">
        <v>0</v>
      </c>
      <c r="T27" s="7">
        <v>0</v>
      </c>
      <c r="U27" s="7">
        <v>0</v>
      </c>
      <c r="V27" s="7">
        <v>0</v>
      </c>
      <c r="W27" s="7">
        <v>0</v>
      </c>
      <c r="X27" s="69">
        <f t="shared" si="19"/>
        <v>0</v>
      </c>
      <c r="Y27" s="69">
        <v>202790</v>
      </c>
      <c r="Z27" s="7">
        <v>0</v>
      </c>
      <c r="AA27" s="7">
        <v>0</v>
      </c>
      <c r="AB27" s="7">
        <v>0</v>
      </c>
      <c r="AC27" s="7">
        <v>0</v>
      </c>
      <c r="AD27" s="7"/>
      <c r="AE27" s="7">
        <v>0</v>
      </c>
      <c r="AF27" s="7">
        <v>0</v>
      </c>
      <c r="AG27" s="39">
        <f>P27+AF27</f>
        <v>0</v>
      </c>
      <c r="AH27" s="39">
        <f t="shared" si="20"/>
        <v>0</v>
      </c>
      <c r="AI27" s="5"/>
      <c r="AJ27" s="5"/>
      <c r="AK27" s="5">
        <f>AH27/$AH$57</f>
        <v>0</v>
      </c>
      <c r="AL27" s="80"/>
      <c r="AM27" s="80"/>
      <c r="AN27" s="80"/>
      <c r="AO27" s="80"/>
      <c r="AP27" s="7">
        <f>AK27*$AO$9</f>
        <v>0</v>
      </c>
      <c r="AQ27" s="69">
        <v>35386.67</v>
      </c>
    </row>
    <row r="28" spans="1:43" s="2" customFormat="1" ht="12.75" customHeight="1" x14ac:dyDescent="0.2">
      <c r="A28" s="5" t="s">
        <v>4</v>
      </c>
      <c r="B28" s="69">
        <v>3667</v>
      </c>
      <c r="C28" s="69">
        <v>3546</v>
      </c>
      <c r="D28" s="69">
        <v>2955</v>
      </c>
      <c r="E28" s="7">
        <f>B28+C28+D28</f>
        <v>10168</v>
      </c>
      <c r="F28" s="38">
        <v>10168</v>
      </c>
      <c r="G28" s="69">
        <v>0</v>
      </c>
      <c r="H28" s="69">
        <v>0</v>
      </c>
      <c r="I28" s="69">
        <v>0</v>
      </c>
      <c r="J28" s="69">
        <f t="shared" si="17"/>
        <v>0</v>
      </c>
      <c r="K28" s="7">
        <v>0</v>
      </c>
      <c r="L28" s="69">
        <v>0</v>
      </c>
      <c r="M28" s="69">
        <v>0</v>
      </c>
      <c r="N28" s="69">
        <v>0</v>
      </c>
      <c r="O28" s="69">
        <f t="shared" si="18"/>
        <v>0</v>
      </c>
      <c r="P28" s="69">
        <v>0</v>
      </c>
      <c r="Q28" s="69">
        <v>0</v>
      </c>
      <c r="R28" s="69">
        <v>0</v>
      </c>
      <c r="S28" s="69">
        <v>0</v>
      </c>
      <c r="T28" s="7">
        <v>0</v>
      </c>
      <c r="U28" s="7">
        <v>0</v>
      </c>
      <c r="V28" s="7">
        <v>0</v>
      </c>
      <c r="W28" s="7">
        <v>0</v>
      </c>
      <c r="X28" s="69">
        <f t="shared" si="19"/>
        <v>0</v>
      </c>
      <c r="Y28" s="69">
        <v>101937</v>
      </c>
      <c r="Z28" s="7">
        <v>0</v>
      </c>
      <c r="AA28" s="7">
        <v>0</v>
      </c>
      <c r="AB28" s="7">
        <v>0</v>
      </c>
      <c r="AC28" s="7">
        <v>0</v>
      </c>
      <c r="AD28" s="7"/>
      <c r="AE28" s="7">
        <v>0</v>
      </c>
      <c r="AF28" s="7">
        <v>0</v>
      </c>
      <c r="AG28" s="39">
        <f>P28+AF28</f>
        <v>0</v>
      </c>
      <c r="AH28" s="39">
        <f t="shared" si="20"/>
        <v>0</v>
      </c>
      <c r="AI28" s="5"/>
      <c r="AJ28" s="5"/>
      <c r="AK28" s="5">
        <f>AH28/$AH$57</f>
        <v>0</v>
      </c>
      <c r="AL28" s="80"/>
      <c r="AM28" s="80"/>
      <c r="AN28" s="80"/>
      <c r="AO28" s="80"/>
      <c r="AP28" s="7">
        <f>AK28*$AO$9</f>
        <v>0</v>
      </c>
      <c r="AQ28" s="69">
        <v>648</v>
      </c>
    </row>
    <row r="29" spans="1:43" s="3" customFormat="1" ht="12.75" customHeight="1" x14ac:dyDescent="0.2">
      <c r="A29" s="12" t="s">
        <v>5</v>
      </c>
      <c r="B29" s="10">
        <f t="shared" ref="B29:C29" si="21">SUM(B25:B28)</f>
        <v>283030.40000000002</v>
      </c>
      <c r="C29" s="10">
        <f t="shared" si="21"/>
        <v>253977.84</v>
      </c>
      <c r="D29" s="10">
        <f>SUM(D25:D28)</f>
        <v>295017.3</v>
      </c>
      <c r="E29" s="8">
        <f>B29+C29+D29</f>
        <v>832025.54</v>
      </c>
      <c r="F29" s="8">
        <f>SUM(F25:F28)</f>
        <v>12010.39</v>
      </c>
      <c r="G29" s="10">
        <f t="shared" ref="G29" si="22">SUM(G25:G28)</f>
        <v>0</v>
      </c>
      <c r="H29" s="10">
        <f>SUM(H25:H28)</f>
        <v>0</v>
      </c>
      <c r="I29" s="10">
        <v>0</v>
      </c>
      <c r="J29" s="69">
        <f t="shared" si="17"/>
        <v>0</v>
      </c>
      <c r="K29" s="8">
        <f>SUM(K25:K28)</f>
        <v>0</v>
      </c>
      <c r="L29" s="10">
        <f t="shared" ref="L29:N29" si="23">SUM(L25:L28)</f>
        <v>0</v>
      </c>
      <c r="M29" s="8">
        <f t="shared" si="23"/>
        <v>0</v>
      </c>
      <c r="N29" s="8">
        <f t="shared" si="23"/>
        <v>0</v>
      </c>
      <c r="O29" s="10">
        <f>SUM(O25:O28)</f>
        <v>0</v>
      </c>
      <c r="P29" s="10">
        <f>SUM(P25:P28)</f>
        <v>0</v>
      </c>
      <c r="Q29" s="10">
        <f>SUM(Q25:Q28)</f>
        <v>0</v>
      </c>
      <c r="R29" s="10">
        <f t="shared" ref="R29:AH29" si="24">SUM(R25:R28)</f>
        <v>0</v>
      </c>
      <c r="S29" s="10">
        <f t="shared" si="24"/>
        <v>0</v>
      </c>
      <c r="T29" s="10">
        <f t="shared" si="24"/>
        <v>0</v>
      </c>
      <c r="U29" s="10">
        <f t="shared" si="24"/>
        <v>0</v>
      </c>
      <c r="V29" s="10">
        <f t="shared" si="24"/>
        <v>0</v>
      </c>
      <c r="W29" s="8">
        <f t="shared" si="24"/>
        <v>0</v>
      </c>
      <c r="X29" s="10">
        <f t="shared" si="24"/>
        <v>0</v>
      </c>
      <c r="Y29" s="10">
        <f t="shared" si="24"/>
        <v>1617823.12</v>
      </c>
      <c r="Z29" s="8">
        <f t="shared" si="24"/>
        <v>0</v>
      </c>
      <c r="AA29" s="8">
        <f t="shared" si="24"/>
        <v>0</v>
      </c>
      <c r="AB29" s="8">
        <f t="shared" si="24"/>
        <v>0</v>
      </c>
      <c r="AC29" s="8">
        <f>SUM(AC25:AC28)</f>
        <v>0</v>
      </c>
      <c r="AD29" s="8"/>
      <c r="AE29" s="8">
        <f>SUM(AE25:AE28)</f>
        <v>0</v>
      </c>
      <c r="AF29" s="8">
        <f>SUM(AF25:AF28)</f>
        <v>0</v>
      </c>
      <c r="AG29" s="39">
        <f t="shared" si="24"/>
        <v>0</v>
      </c>
      <c r="AH29" s="39">
        <f t="shared" si="24"/>
        <v>0</v>
      </c>
      <c r="AI29" s="12"/>
      <c r="AJ29" s="12"/>
      <c r="AK29" s="5">
        <f>AH29/$AH$57</f>
        <v>0</v>
      </c>
      <c r="AL29" s="80"/>
      <c r="AM29" s="80"/>
      <c r="AN29" s="80"/>
      <c r="AO29" s="80"/>
      <c r="AP29" s="7">
        <f>AK29*$AO$9</f>
        <v>0</v>
      </c>
      <c r="AQ29" s="10">
        <f t="shared" ref="AQ29" si="25">SUM(AQ25:AQ28)</f>
        <v>75138.559999999998</v>
      </c>
    </row>
    <row r="30" spans="1:43" s="2" customFormat="1" ht="12.75" customHeight="1" x14ac:dyDescent="0.2">
      <c r="A30" s="12"/>
      <c r="B30" s="17"/>
      <c r="C30" s="17"/>
      <c r="D30" s="17"/>
      <c r="E30" s="5"/>
      <c r="F30" s="5"/>
      <c r="G30" s="17"/>
      <c r="H30" s="17"/>
      <c r="I30" s="17"/>
      <c r="J30" s="17"/>
      <c r="K30" s="7"/>
      <c r="L30" s="18"/>
      <c r="M30" s="18"/>
      <c r="N30" s="18"/>
      <c r="O30" s="18"/>
      <c r="P30" s="18"/>
      <c r="Q30" s="18"/>
      <c r="R30" s="18"/>
      <c r="S30" s="69"/>
      <c r="T30" s="7"/>
      <c r="U30" s="7"/>
      <c r="V30" s="7"/>
      <c r="W30" s="7"/>
      <c r="X30" s="18"/>
      <c r="Y30" s="18"/>
      <c r="Z30" s="7"/>
      <c r="AA30" s="7"/>
      <c r="AB30" s="7"/>
      <c r="AC30" s="7"/>
      <c r="AD30" s="7"/>
      <c r="AE30" s="7"/>
      <c r="AF30" s="7"/>
      <c r="AG30" s="39"/>
      <c r="AH30" s="39"/>
      <c r="AI30" s="5"/>
      <c r="AJ30" s="5"/>
      <c r="AK30" s="5"/>
      <c r="AL30" s="80"/>
      <c r="AM30" s="80"/>
      <c r="AN30" s="80"/>
      <c r="AO30" s="80"/>
      <c r="AP30" s="7"/>
      <c r="AQ30" s="17"/>
    </row>
    <row r="31" spans="1:43" s="2" customFormat="1" ht="96" customHeight="1" x14ac:dyDescent="0.2">
      <c r="A31" s="14" t="s">
        <v>9</v>
      </c>
      <c r="B31" s="11" t="s">
        <v>20</v>
      </c>
      <c r="C31" s="11" t="s">
        <v>21</v>
      </c>
      <c r="D31" s="11" t="s">
        <v>22</v>
      </c>
      <c r="E31" s="11" t="s">
        <v>23</v>
      </c>
      <c r="F31" s="11" t="s">
        <v>24</v>
      </c>
      <c r="G31" s="11" t="s">
        <v>25</v>
      </c>
      <c r="H31" s="11" t="s">
        <v>26</v>
      </c>
      <c r="I31" s="11" t="s">
        <v>27</v>
      </c>
      <c r="J31" s="11" t="s">
        <v>28</v>
      </c>
      <c r="K31" s="11" t="s">
        <v>29</v>
      </c>
      <c r="L31" s="11" t="s">
        <v>30</v>
      </c>
      <c r="M31" s="11" t="s">
        <v>31</v>
      </c>
      <c r="N31" s="11" t="s">
        <v>32</v>
      </c>
      <c r="O31" s="11" t="s">
        <v>33</v>
      </c>
      <c r="P31" s="11" t="s">
        <v>34</v>
      </c>
      <c r="Q31" s="11" t="s">
        <v>35</v>
      </c>
      <c r="R31" s="11" t="s">
        <v>36</v>
      </c>
      <c r="S31" s="11" t="s">
        <v>42</v>
      </c>
      <c r="T31" s="11" t="s">
        <v>43</v>
      </c>
      <c r="U31" s="11" t="s">
        <v>44</v>
      </c>
      <c r="V31" s="11" t="s">
        <v>45</v>
      </c>
      <c r="W31" s="11" t="s">
        <v>46</v>
      </c>
      <c r="X31" s="11" t="s">
        <v>47</v>
      </c>
      <c r="Y31" s="11" t="s">
        <v>53</v>
      </c>
      <c r="Z31" s="11" t="s">
        <v>52</v>
      </c>
      <c r="AA31" s="11" t="s">
        <v>60</v>
      </c>
      <c r="AB31" s="11" t="s">
        <v>61</v>
      </c>
      <c r="AC31" s="11" t="s">
        <v>62</v>
      </c>
      <c r="AD31" s="11" t="s">
        <v>63</v>
      </c>
      <c r="AE31" s="11" t="s">
        <v>72</v>
      </c>
      <c r="AF31" s="11" t="s">
        <v>73</v>
      </c>
      <c r="AG31" s="11" t="s">
        <v>74</v>
      </c>
      <c r="AH31" s="11" t="s">
        <v>75</v>
      </c>
      <c r="AI31" s="31" t="s">
        <v>50</v>
      </c>
      <c r="AJ31" s="31" t="s">
        <v>51</v>
      </c>
      <c r="AK31" s="31" t="s">
        <v>76</v>
      </c>
      <c r="AL31" s="80"/>
      <c r="AM31" s="80"/>
      <c r="AN31" s="80"/>
      <c r="AO31" s="80"/>
      <c r="AP31" s="31" t="s">
        <v>37</v>
      </c>
      <c r="AQ31" s="31" t="s">
        <v>64</v>
      </c>
    </row>
    <row r="32" spans="1:43" s="2" customFormat="1" ht="12.75" customHeight="1" x14ac:dyDescent="0.2">
      <c r="A32" s="5" t="s">
        <v>1</v>
      </c>
      <c r="B32" s="69">
        <v>381201.31</v>
      </c>
      <c r="C32" s="69">
        <v>441948.46</v>
      </c>
      <c r="D32" s="69">
        <v>426139.08</v>
      </c>
      <c r="E32" s="7">
        <f t="shared" ref="E32:E37" si="26">B32+C32+D32</f>
        <v>1249288.8500000001</v>
      </c>
      <c r="F32" s="41">
        <v>1992432.93</v>
      </c>
      <c r="G32" s="69">
        <v>658058.80000000005</v>
      </c>
      <c r="H32" s="69">
        <v>613095.18000000005</v>
      </c>
      <c r="I32" s="69">
        <v>576204.68000000005</v>
      </c>
      <c r="J32" s="69">
        <f>SUM(G32:I32)</f>
        <v>1847358.6600000001</v>
      </c>
      <c r="K32" s="7">
        <v>3847731.68</v>
      </c>
      <c r="L32" s="69">
        <v>712848.41</v>
      </c>
      <c r="M32" s="69">
        <v>668773.86</v>
      </c>
      <c r="N32" s="69">
        <v>502455.87</v>
      </c>
      <c r="O32" s="69">
        <f>K32+L32+M32+N32</f>
        <v>5731809.8200000003</v>
      </c>
      <c r="P32" s="69">
        <v>5724627.4400000004</v>
      </c>
      <c r="Q32" s="69">
        <v>593513.31000000006</v>
      </c>
      <c r="R32" s="69">
        <v>609466.67000000004</v>
      </c>
      <c r="S32" s="69">
        <v>675117.42</v>
      </c>
      <c r="T32" s="7">
        <v>1878961.52</v>
      </c>
      <c r="U32" s="7">
        <v>645890.68000000005</v>
      </c>
      <c r="V32" s="7">
        <v>706601.02</v>
      </c>
      <c r="W32" s="7">
        <v>588183.64</v>
      </c>
      <c r="X32" s="69">
        <f>P32+T32+U32+V32+W32</f>
        <v>9544264.3000000007</v>
      </c>
      <c r="Y32" s="69">
        <v>2509881.38</v>
      </c>
      <c r="Z32" s="7">
        <v>679976.43</v>
      </c>
      <c r="AA32" s="7">
        <v>554780.82999999996</v>
      </c>
      <c r="AB32" s="7">
        <v>622744.29</v>
      </c>
      <c r="AC32" s="7">
        <v>715788.22</v>
      </c>
      <c r="AD32" s="7">
        <v>680848.73</v>
      </c>
      <c r="AE32" s="7">
        <v>526428.98</v>
      </c>
      <c r="AF32" s="7">
        <v>7603321.6600000001</v>
      </c>
      <c r="AG32" s="39">
        <f>P32+AF32</f>
        <v>13327949.100000001</v>
      </c>
      <c r="AH32" s="39">
        <f>AG32/21</f>
        <v>634664.24285714293</v>
      </c>
      <c r="AI32" s="5"/>
      <c r="AJ32" s="5"/>
      <c r="AK32" s="5">
        <f t="shared" ref="AK32:AK37" si="27">AH32/$AH$57</f>
        <v>5.0430148619391275E-2</v>
      </c>
      <c r="AL32" s="80"/>
      <c r="AM32" s="80"/>
      <c r="AN32" s="80"/>
      <c r="AO32" s="80"/>
      <c r="AP32" s="7">
        <f t="shared" ref="AP32:AP37" si="28">AK32*$AO$9</f>
        <v>548325.997335669</v>
      </c>
      <c r="AQ32" s="69">
        <v>335172.96999999997</v>
      </c>
    </row>
    <row r="33" spans="1:43" s="2" customFormat="1" ht="12.75" customHeight="1" x14ac:dyDescent="0.2">
      <c r="A33" s="5" t="s">
        <v>2</v>
      </c>
      <c r="B33" s="69">
        <v>22702.37</v>
      </c>
      <c r="C33" s="69">
        <v>43998.23</v>
      </c>
      <c r="D33" s="69">
        <v>40743.730000000003</v>
      </c>
      <c r="E33" s="7">
        <f t="shared" si="26"/>
        <v>107444.33000000002</v>
      </c>
      <c r="F33" s="38">
        <v>107444.33</v>
      </c>
      <c r="G33" s="69">
        <v>33009.03</v>
      </c>
      <c r="H33" s="69">
        <v>45989.98</v>
      </c>
      <c r="I33" s="69">
        <v>36606.53</v>
      </c>
      <c r="J33" s="69">
        <f t="shared" ref="J33:J36" si="29">SUM(G33:I33)</f>
        <v>115605.54000000001</v>
      </c>
      <c r="K33" s="7">
        <v>224352.47</v>
      </c>
      <c r="L33" s="69">
        <v>52487.839999999997</v>
      </c>
      <c r="M33" s="69">
        <v>64465.58</v>
      </c>
      <c r="N33" s="69">
        <v>45224.9</v>
      </c>
      <c r="O33" s="69">
        <f t="shared" ref="O33:O36" si="30">K33+L33+M33+N33</f>
        <v>386530.79000000004</v>
      </c>
      <c r="P33" s="69">
        <v>387173.52</v>
      </c>
      <c r="Q33" s="69">
        <v>64848.09</v>
      </c>
      <c r="R33" s="69">
        <v>76487.77</v>
      </c>
      <c r="S33" s="69">
        <v>67175.600000000006</v>
      </c>
      <c r="T33" s="7">
        <v>208511.46</v>
      </c>
      <c r="U33" s="7">
        <v>60555.63</v>
      </c>
      <c r="V33" s="7">
        <v>59415.21</v>
      </c>
      <c r="W33" s="7">
        <v>46659.47</v>
      </c>
      <c r="X33" s="69">
        <f t="shared" ref="X33:X36" si="31">P33+T33+U33+V33+W33</f>
        <v>762315.28999999992</v>
      </c>
      <c r="Y33" s="69">
        <v>375270.45</v>
      </c>
      <c r="Z33" s="7">
        <v>53134.23</v>
      </c>
      <c r="AA33" s="7">
        <v>62308.92</v>
      </c>
      <c r="AB33" s="7">
        <v>56289.36</v>
      </c>
      <c r="AC33" s="7">
        <v>69696.98</v>
      </c>
      <c r="AD33" s="7">
        <v>68079.17</v>
      </c>
      <c r="AE33" s="7">
        <v>49328.35</v>
      </c>
      <c r="AF33" s="7">
        <v>732176.78</v>
      </c>
      <c r="AG33" s="39">
        <f>P33+AF33</f>
        <v>1119350.3</v>
      </c>
      <c r="AH33" s="39">
        <f t="shared" ref="AH33:AH36" si="32">AG33/21</f>
        <v>53302.39523809524</v>
      </c>
      <c r="AI33" s="5"/>
      <c r="AJ33" s="5"/>
      <c r="AK33" s="5">
        <f t="shared" si="27"/>
        <v>4.235385471734748E-3</v>
      </c>
      <c r="AL33" s="80"/>
      <c r="AM33" s="80"/>
      <c r="AN33" s="80"/>
      <c r="AO33" s="80"/>
      <c r="AP33" s="7">
        <f t="shared" si="28"/>
        <v>46051.261526462484</v>
      </c>
      <c r="AQ33" s="69">
        <v>46379.89</v>
      </c>
    </row>
    <row r="34" spans="1:43" s="2" customFormat="1" ht="12.75" customHeight="1" x14ac:dyDescent="0.2">
      <c r="A34" s="5" t="s">
        <v>3</v>
      </c>
      <c r="B34" s="69">
        <v>148510</v>
      </c>
      <c r="C34" s="69">
        <v>169894</v>
      </c>
      <c r="D34" s="69">
        <v>144321</v>
      </c>
      <c r="E34" s="7">
        <f t="shared" si="26"/>
        <v>462725</v>
      </c>
      <c r="F34" s="41">
        <v>548303.5</v>
      </c>
      <c r="G34" s="69">
        <v>189055</v>
      </c>
      <c r="H34" s="69">
        <v>182832</v>
      </c>
      <c r="I34" s="69">
        <v>195594</v>
      </c>
      <c r="J34" s="69">
        <f t="shared" si="29"/>
        <v>567481</v>
      </c>
      <c r="K34" s="7">
        <v>1127838.5</v>
      </c>
      <c r="L34" s="69">
        <v>185679</v>
      </c>
      <c r="M34" s="69">
        <v>228167</v>
      </c>
      <c r="N34" s="69">
        <v>134094</v>
      </c>
      <c r="O34" s="69">
        <f t="shared" si="30"/>
        <v>1675778.5</v>
      </c>
      <c r="P34" s="69">
        <v>1681381.5</v>
      </c>
      <c r="Q34" s="69">
        <v>190398</v>
      </c>
      <c r="R34" s="69">
        <v>194117</v>
      </c>
      <c r="S34" s="69">
        <v>212061</v>
      </c>
      <c r="T34" s="7">
        <v>600818</v>
      </c>
      <c r="U34" s="7">
        <v>183784</v>
      </c>
      <c r="V34" s="7">
        <v>177903</v>
      </c>
      <c r="W34" s="7">
        <v>182012</v>
      </c>
      <c r="X34" s="69">
        <f t="shared" si="31"/>
        <v>2825898.5</v>
      </c>
      <c r="Y34" s="69">
        <v>954993</v>
      </c>
      <c r="Z34" s="7">
        <v>177833</v>
      </c>
      <c r="AA34" s="7">
        <v>178114</v>
      </c>
      <c r="AB34" s="7">
        <v>247840</v>
      </c>
      <c r="AC34" s="7">
        <v>215204</v>
      </c>
      <c r="AD34" s="7">
        <v>202406</v>
      </c>
      <c r="AE34" s="7">
        <v>192805</v>
      </c>
      <c r="AF34" s="7">
        <v>2388629</v>
      </c>
      <c r="AG34" s="39">
        <f>P34+AF34</f>
        <v>4070010.5</v>
      </c>
      <c r="AH34" s="39">
        <f t="shared" si="32"/>
        <v>193810.02380952382</v>
      </c>
      <c r="AI34" s="5"/>
      <c r="AJ34" s="5"/>
      <c r="AK34" s="5">
        <f t="shared" si="27"/>
        <v>1.5400061394103238E-2</v>
      </c>
      <c r="AL34" s="80"/>
      <c r="AM34" s="80"/>
      <c r="AN34" s="80"/>
      <c r="AO34" s="80"/>
      <c r="AP34" s="7">
        <f t="shared" si="28"/>
        <v>167444.55953685663</v>
      </c>
      <c r="AQ34" s="69">
        <v>158500</v>
      </c>
    </row>
    <row r="35" spans="1:43" s="2" customFormat="1" ht="12.75" customHeight="1" x14ac:dyDescent="0.2">
      <c r="A35" s="5" t="s">
        <v>4</v>
      </c>
      <c r="B35" s="69">
        <v>31886.519999999997</v>
      </c>
      <c r="C35" s="69">
        <v>55741.74</v>
      </c>
      <c r="D35" s="69">
        <v>50773.52</v>
      </c>
      <c r="E35" s="7">
        <f t="shared" si="26"/>
        <v>138401.78</v>
      </c>
      <c r="F35" s="38">
        <v>138081.78</v>
      </c>
      <c r="G35" s="69">
        <v>57430.07</v>
      </c>
      <c r="H35" s="69">
        <v>45666.02</v>
      </c>
      <c r="I35" s="69">
        <v>52644.57</v>
      </c>
      <c r="J35" s="69">
        <f t="shared" si="29"/>
        <v>155740.66</v>
      </c>
      <c r="K35" s="7">
        <v>303701.21999999997</v>
      </c>
      <c r="L35" s="69">
        <v>53530.18</v>
      </c>
      <c r="M35" s="69">
        <v>49531.35</v>
      </c>
      <c r="N35" s="69">
        <v>45139.81</v>
      </c>
      <c r="O35" s="69">
        <f t="shared" si="30"/>
        <v>451902.55999999994</v>
      </c>
      <c r="P35" s="69">
        <v>451578.56</v>
      </c>
      <c r="Q35" s="69">
        <v>63662.41</v>
      </c>
      <c r="R35" s="69">
        <v>64999.38</v>
      </c>
      <c r="S35" s="69">
        <v>69452.63</v>
      </c>
      <c r="T35" s="7">
        <v>198743.7</v>
      </c>
      <c r="U35" s="7">
        <v>56825.81</v>
      </c>
      <c r="V35" s="7">
        <v>76745.14</v>
      </c>
      <c r="W35" s="7">
        <v>61155.79</v>
      </c>
      <c r="X35" s="69">
        <f t="shared" si="31"/>
        <v>845049.00000000012</v>
      </c>
      <c r="Y35" s="69">
        <v>295010.44</v>
      </c>
      <c r="Z35" s="7">
        <v>67959.05</v>
      </c>
      <c r="AA35" s="7">
        <v>55259.06</v>
      </c>
      <c r="AB35" s="7">
        <v>61451.35</v>
      </c>
      <c r="AC35" s="7">
        <v>61310.84</v>
      </c>
      <c r="AD35" s="7">
        <v>61978.559999999998</v>
      </c>
      <c r="AE35" s="7">
        <v>45737.38</v>
      </c>
      <c r="AF35" s="7">
        <v>750344.32</v>
      </c>
      <c r="AG35" s="39">
        <f>P35+AF35</f>
        <v>1201922.8799999999</v>
      </c>
      <c r="AH35" s="39">
        <f t="shared" si="32"/>
        <v>57234.422857142854</v>
      </c>
      <c r="AI35" s="5"/>
      <c r="AJ35" s="5"/>
      <c r="AK35" s="5">
        <f t="shared" si="27"/>
        <v>4.5478227004518475E-3</v>
      </c>
      <c r="AL35" s="80"/>
      <c r="AM35" s="80"/>
      <c r="AN35" s="80"/>
      <c r="AO35" s="80"/>
      <c r="AP35" s="7">
        <f t="shared" si="28"/>
        <v>49448.385265558929</v>
      </c>
      <c r="AQ35" s="69">
        <v>22045.83</v>
      </c>
    </row>
    <row r="36" spans="1:43" s="2" customFormat="1" ht="12.75" customHeight="1" x14ac:dyDescent="0.2">
      <c r="A36" s="5" t="s">
        <v>41</v>
      </c>
      <c r="B36" s="69">
        <v>126001</v>
      </c>
      <c r="C36" s="69">
        <v>110621.5</v>
      </c>
      <c r="D36" s="69">
        <v>137072</v>
      </c>
      <c r="E36" s="7">
        <f t="shared" si="26"/>
        <v>373694.5</v>
      </c>
      <c r="F36" s="38">
        <v>373998.5</v>
      </c>
      <c r="G36" s="69">
        <v>163999</v>
      </c>
      <c r="H36" s="69">
        <v>156444.5</v>
      </c>
      <c r="I36" s="69">
        <v>130938</v>
      </c>
      <c r="J36" s="69">
        <f t="shared" si="29"/>
        <v>451381.5</v>
      </c>
      <c r="K36" s="7">
        <v>824778.5</v>
      </c>
      <c r="L36" s="69">
        <v>167934.5</v>
      </c>
      <c r="M36" s="69">
        <v>141232.5</v>
      </c>
      <c r="N36" s="69">
        <v>133422.5</v>
      </c>
      <c r="O36" s="69">
        <f t="shared" si="30"/>
        <v>1267368</v>
      </c>
      <c r="P36" s="69">
        <v>1267701</v>
      </c>
      <c r="Q36" s="69">
        <v>131353</v>
      </c>
      <c r="R36" s="69">
        <v>179718.5</v>
      </c>
      <c r="S36" s="69">
        <v>170725</v>
      </c>
      <c r="T36" s="7">
        <v>483082</v>
      </c>
      <c r="U36" s="7">
        <v>193952</v>
      </c>
      <c r="V36" s="7">
        <v>181988.5</v>
      </c>
      <c r="W36" s="7">
        <v>148324</v>
      </c>
      <c r="X36" s="69">
        <f t="shared" si="31"/>
        <v>2275047.5</v>
      </c>
      <c r="Y36" s="69">
        <v>1007733.5</v>
      </c>
      <c r="Z36" s="7">
        <v>163286.5</v>
      </c>
      <c r="AA36" s="7">
        <v>131943.5</v>
      </c>
      <c r="AB36" s="7">
        <v>152215</v>
      </c>
      <c r="AC36" s="7">
        <v>163013.5</v>
      </c>
      <c r="AD36" s="7">
        <v>105754</v>
      </c>
      <c r="AE36" s="7">
        <v>116824.5</v>
      </c>
      <c r="AF36" s="7">
        <v>1883480.5</v>
      </c>
      <c r="AG36" s="39">
        <f>P36+AF36</f>
        <v>3151181.5</v>
      </c>
      <c r="AH36" s="39">
        <f t="shared" si="32"/>
        <v>150056.26190476189</v>
      </c>
      <c r="AI36" s="5"/>
      <c r="AJ36" s="5"/>
      <c r="AK36" s="5">
        <f t="shared" si="27"/>
        <v>1.1923406232972205E-2</v>
      </c>
      <c r="AL36" s="80"/>
      <c r="AM36" s="80"/>
      <c r="AN36" s="80"/>
      <c r="AO36" s="80"/>
      <c r="AP36" s="7">
        <f t="shared" si="28"/>
        <v>129642.95750298213</v>
      </c>
      <c r="AQ36" s="71">
        <v>129642.5</v>
      </c>
    </row>
    <row r="37" spans="1:43" s="3" customFormat="1" ht="12.75" customHeight="1" x14ac:dyDescent="0.2">
      <c r="A37" s="12" t="s">
        <v>5</v>
      </c>
      <c r="B37" s="70">
        <f t="shared" ref="B37:C37" si="33">SUM(B32:B36)</f>
        <v>710301.2</v>
      </c>
      <c r="C37" s="70">
        <f t="shared" si="33"/>
        <v>822203.92999999993</v>
      </c>
      <c r="D37" s="70">
        <f>SUM(D32:D36)</f>
        <v>799049.33000000007</v>
      </c>
      <c r="E37" s="8">
        <f t="shared" si="26"/>
        <v>2331554.46</v>
      </c>
      <c r="F37" s="8">
        <f>SUM(F32:F36)</f>
        <v>3160261.0399999996</v>
      </c>
      <c r="G37" s="70">
        <f t="shared" ref="G37" si="34">SUM(G32:G36)</f>
        <v>1101551.8999999999</v>
      </c>
      <c r="H37" s="70">
        <f>SUM(H32:H36)</f>
        <v>1044027.68</v>
      </c>
      <c r="I37" s="70">
        <v>991987.78</v>
      </c>
      <c r="J37" s="70">
        <f>SUM(J32:J36)</f>
        <v>3137567.3600000003</v>
      </c>
      <c r="K37" s="8">
        <v>6328402.3700000001</v>
      </c>
      <c r="L37" s="70">
        <f t="shared" ref="L37:AH37" si="35">SUM(L32:L36)</f>
        <v>1172479.9300000002</v>
      </c>
      <c r="M37" s="8">
        <f t="shared" si="35"/>
        <v>1152170.29</v>
      </c>
      <c r="N37" s="8">
        <f t="shared" si="35"/>
        <v>860337.08000000007</v>
      </c>
      <c r="O37" s="70">
        <f t="shared" si="35"/>
        <v>9513389.6699999999</v>
      </c>
      <c r="P37" s="70">
        <f t="shared" si="35"/>
        <v>9512462.0199999996</v>
      </c>
      <c r="Q37" s="70">
        <f t="shared" si="35"/>
        <v>1043774.81</v>
      </c>
      <c r="R37" s="70">
        <f t="shared" si="35"/>
        <v>1124789.32</v>
      </c>
      <c r="S37" s="70">
        <f t="shared" si="35"/>
        <v>1194531.6499999999</v>
      </c>
      <c r="T37" s="8">
        <f>SUM(T32:T36)</f>
        <v>3370116.68</v>
      </c>
      <c r="U37" s="8">
        <f>SUM(U32:U36)</f>
        <v>1141008.1200000001</v>
      </c>
      <c r="V37" s="8">
        <f>SUM(V32:V36)</f>
        <v>1202652.8700000001</v>
      </c>
      <c r="W37" s="8">
        <f>SUM(W32:W36)</f>
        <v>1026334.9</v>
      </c>
      <c r="X37" s="70">
        <f t="shared" si="35"/>
        <v>16252574.59</v>
      </c>
      <c r="Y37" s="70">
        <f t="shared" si="35"/>
        <v>5142888.7699999996</v>
      </c>
      <c r="Z37" s="8">
        <f t="shared" si="35"/>
        <v>1142189.21</v>
      </c>
      <c r="AA37" s="8">
        <f t="shared" si="35"/>
        <v>982406.31</v>
      </c>
      <c r="AB37" s="8">
        <f t="shared" si="35"/>
        <v>1140540</v>
      </c>
      <c r="AC37" s="8">
        <f t="shared" si="35"/>
        <v>1225013.54</v>
      </c>
      <c r="AD37" s="8">
        <f>SUM(AD32:AD36)</f>
        <v>1119066.46</v>
      </c>
      <c r="AE37" s="8">
        <f>SUM(AE32:AE36)</f>
        <v>931124.21</v>
      </c>
      <c r="AF37" s="8">
        <f>SUM(AF32:AF36)</f>
        <v>13357952.260000002</v>
      </c>
      <c r="AG37" s="39">
        <f t="shared" si="35"/>
        <v>22870414.280000001</v>
      </c>
      <c r="AH37" s="39">
        <f t="shared" si="35"/>
        <v>1089067.3466666667</v>
      </c>
      <c r="AI37" s="12"/>
      <c r="AJ37" s="12"/>
      <c r="AK37" s="5">
        <f t="shared" si="27"/>
        <v>8.6536824418653305E-2</v>
      </c>
      <c r="AL37" s="80"/>
      <c r="AM37" s="80"/>
      <c r="AN37" s="80"/>
      <c r="AO37" s="80"/>
      <c r="AP37" s="7">
        <f t="shared" si="28"/>
        <v>940913.16116752906</v>
      </c>
      <c r="AQ37" s="70">
        <f t="shared" ref="AQ37" si="36">SUM(AQ32:AQ36)</f>
        <v>691741.19</v>
      </c>
    </row>
    <row r="38" spans="1:43" s="2" customFormat="1" ht="12.75" customHeight="1" x14ac:dyDescent="0.2">
      <c r="A38" s="12"/>
      <c r="B38" s="17"/>
      <c r="C38" s="17"/>
      <c r="D38" s="17"/>
      <c r="E38" s="5"/>
      <c r="F38" s="5"/>
      <c r="G38" s="17"/>
      <c r="H38" s="17"/>
      <c r="I38" s="17"/>
      <c r="J38" s="17"/>
      <c r="K38" s="7"/>
      <c r="L38" s="18"/>
      <c r="M38" s="18"/>
      <c r="N38" s="18"/>
      <c r="O38" s="18"/>
      <c r="P38" s="18"/>
      <c r="Q38" s="18"/>
      <c r="R38" s="18"/>
      <c r="S38" s="69"/>
      <c r="T38" s="7"/>
      <c r="U38" s="7"/>
      <c r="V38" s="7"/>
      <c r="W38" s="7"/>
      <c r="X38" s="18"/>
      <c r="Y38" s="18"/>
      <c r="Z38" s="7"/>
      <c r="AA38" s="7"/>
      <c r="AB38" s="7"/>
      <c r="AC38" s="7"/>
      <c r="AD38" s="7"/>
      <c r="AE38" s="7"/>
      <c r="AF38" s="7"/>
      <c r="AG38" s="39"/>
      <c r="AH38" s="39"/>
      <c r="AI38" s="5"/>
      <c r="AJ38" s="5"/>
      <c r="AK38" s="5"/>
      <c r="AL38" s="80"/>
      <c r="AM38" s="80"/>
      <c r="AN38" s="80"/>
      <c r="AO38" s="80"/>
      <c r="AP38" s="7"/>
      <c r="AQ38" s="17"/>
    </row>
    <row r="39" spans="1:43" s="2" customFormat="1" ht="12.75" customHeight="1" x14ac:dyDescent="0.2">
      <c r="A39" s="12"/>
      <c r="B39" s="17"/>
      <c r="C39" s="17"/>
      <c r="D39" s="17"/>
      <c r="E39" s="5"/>
      <c r="F39" s="5"/>
      <c r="G39" s="17"/>
      <c r="H39" s="1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39"/>
      <c r="AH39" s="39"/>
      <c r="AI39" s="5"/>
      <c r="AJ39" s="5"/>
      <c r="AK39" s="5"/>
      <c r="AL39" s="80"/>
      <c r="AM39" s="80"/>
      <c r="AN39" s="80"/>
      <c r="AO39" s="80"/>
      <c r="AP39" s="7"/>
      <c r="AQ39" s="17"/>
    </row>
    <row r="40" spans="1:43" s="2" customFormat="1" ht="90" customHeight="1" x14ac:dyDescent="0.2">
      <c r="A40" s="14" t="s">
        <v>10</v>
      </c>
      <c r="B40" s="11" t="s">
        <v>20</v>
      </c>
      <c r="C40" s="11" t="s">
        <v>21</v>
      </c>
      <c r="D40" s="11" t="s">
        <v>22</v>
      </c>
      <c r="E40" s="11" t="s">
        <v>23</v>
      </c>
      <c r="F40" s="11" t="s">
        <v>24</v>
      </c>
      <c r="G40" s="11" t="s">
        <v>25</v>
      </c>
      <c r="H40" s="11" t="s">
        <v>26</v>
      </c>
      <c r="I40" s="42" t="s">
        <v>27</v>
      </c>
      <c r="J40" s="11" t="s">
        <v>28</v>
      </c>
      <c r="K40" s="11" t="s">
        <v>29</v>
      </c>
      <c r="L40" s="11" t="s">
        <v>30</v>
      </c>
      <c r="M40" s="11" t="s">
        <v>31</v>
      </c>
      <c r="N40" s="11" t="s">
        <v>32</v>
      </c>
      <c r="O40" s="11" t="s">
        <v>33</v>
      </c>
      <c r="P40" s="11" t="s">
        <v>34</v>
      </c>
      <c r="Q40" s="11" t="s">
        <v>35</v>
      </c>
      <c r="R40" s="11" t="s">
        <v>36</v>
      </c>
      <c r="S40" s="11" t="s">
        <v>42</v>
      </c>
      <c r="T40" s="11" t="s">
        <v>43</v>
      </c>
      <c r="U40" s="11" t="s">
        <v>44</v>
      </c>
      <c r="V40" s="11" t="s">
        <v>45</v>
      </c>
      <c r="W40" s="11" t="s">
        <v>46</v>
      </c>
      <c r="X40" s="11" t="s">
        <v>47</v>
      </c>
      <c r="Y40" s="11" t="s">
        <v>53</v>
      </c>
      <c r="Z40" s="11" t="s">
        <v>52</v>
      </c>
      <c r="AA40" s="11" t="s">
        <v>60</v>
      </c>
      <c r="AB40" s="11" t="s">
        <v>61</v>
      </c>
      <c r="AC40" s="11" t="s">
        <v>62</v>
      </c>
      <c r="AD40" s="11" t="s">
        <v>63</v>
      </c>
      <c r="AE40" s="11" t="s">
        <v>72</v>
      </c>
      <c r="AF40" s="11" t="s">
        <v>73</v>
      </c>
      <c r="AG40" s="11" t="s">
        <v>74</v>
      </c>
      <c r="AH40" s="11" t="s">
        <v>75</v>
      </c>
      <c r="AI40" s="31" t="s">
        <v>50</v>
      </c>
      <c r="AJ40" s="31" t="s">
        <v>51</v>
      </c>
      <c r="AK40" s="31" t="s">
        <v>76</v>
      </c>
      <c r="AL40" s="80"/>
      <c r="AM40" s="80"/>
      <c r="AN40" s="80"/>
      <c r="AO40" s="80"/>
      <c r="AP40" s="31" t="s">
        <v>37</v>
      </c>
      <c r="AQ40" s="31" t="s">
        <v>64</v>
      </c>
    </row>
    <row r="41" spans="1:43" s="2" customFormat="1" ht="12.75" customHeight="1" x14ac:dyDescent="0.2">
      <c r="A41" s="5" t="s">
        <v>1</v>
      </c>
      <c r="B41" s="69">
        <f t="shared" ref="B41:D44" si="37">B25+B32</f>
        <v>634004.71</v>
      </c>
      <c r="C41" s="69">
        <f t="shared" si="37"/>
        <v>667214.49</v>
      </c>
      <c r="D41" s="69">
        <f t="shared" si="37"/>
        <v>689549.8</v>
      </c>
      <c r="E41" s="7">
        <f t="shared" ref="E41:E46" si="38">B41+C41+D41</f>
        <v>1990769</v>
      </c>
      <c r="F41" s="38">
        <v>1992432.93</v>
      </c>
      <c r="G41" s="69">
        <f t="shared" ref="G41:H44" si="39">G25+G32</f>
        <v>658058.80000000005</v>
      </c>
      <c r="H41" s="69">
        <f>H25+H32</f>
        <v>613095.18000000005</v>
      </c>
      <c r="I41" s="11">
        <v>576204.68000000005</v>
      </c>
      <c r="J41" s="11">
        <f>SUM(G41:I41)</f>
        <v>1847358.6600000001</v>
      </c>
      <c r="K41" s="11">
        <v>3847731.68</v>
      </c>
      <c r="L41" s="69">
        <f t="shared" ref="L41:N44" si="40">L25+L32</f>
        <v>712848.41</v>
      </c>
      <c r="M41" s="69">
        <f t="shared" si="40"/>
        <v>668773.86</v>
      </c>
      <c r="N41" s="69">
        <f>N25+N32</f>
        <v>502455.87</v>
      </c>
      <c r="O41" s="69">
        <f>K41+L41+M41+N41</f>
        <v>5731809.8200000003</v>
      </c>
      <c r="P41" s="69">
        <f>P32+P25</f>
        <v>5724627.4400000004</v>
      </c>
      <c r="Q41" s="69">
        <f>Q32+Q25</f>
        <v>593513.31000000006</v>
      </c>
      <c r="R41" s="69">
        <f>R32+R25</f>
        <v>609466.67000000004</v>
      </c>
      <c r="S41" s="69">
        <f>S32+S25</f>
        <v>675117.42</v>
      </c>
      <c r="T41" s="7">
        <f t="shared" ref="T41:V44" si="41">T25+T32</f>
        <v>1878961.52</v>
      </c>
      <c r="U41" s="7">
        <f t="shared" si="41"/>
        <v>645890.68000000005</v>
      </c>
      <c r="V41" s="7">
        <f t="shared" si="41"/>
        <v>706601.02</v>
      </c>
      <c r="W41" s="7">
        <f>W25+W32</f>
        <v>588183.64</v>
      </c>
      <c r="X41" s="69">
        <f>P41+T41+U41+V41+W41</f>
        <v>9544264.3000000007</v>
      </c>
      <c r="Y41" s="69">
        <v>3822754.1799999997</v>
      </c>
      <c r="Z41" s="7">
        <f t="shared" ref="Z41:AE44" si="42">Z25+Z32</f>
        <v>679976.43</v>
      </c>
      <c r="AA41" s="7">
        <f t="shared" si="42"/>
        <v>554780.82999999996</v>
      </c>
      <c r="AB41" s="7">
        <f t="shared" si="42"/>
        <v>622744.29</v>
      </c>
      <c r="AC41" s="7">
        <f t="shared" si="42"/>
        <v>715788.22</v>
      </c>
      <c r="AD41" s="7">
        <f t="shared" si="42"/>
        <v>680848.73</v>
      </c>
      <c r="AE41" s="7">
        <f t="shared" si="42"/>
        <v>526428.98</v>
      </c>
      <c r="AF41" s="7">
        <v>7603321.6600000001</v>
      </c>
      <c r="AG41" s="39">
        <f>P41+AF41</f>
        <v>13327949.100000001</v>
      </c>
      <c r="AH41" s="39">
        <f>AG41/21</f>
        <v>634664.24285714293</v>
      </c>
      <c r="AI41" s="5"/>
      <c r="AJ41" s="5"/>
      <c r="AK41" s="5">
        <f t="shared" ref="AK41:AK46" si="43">AH41/$AH$57</f>
        <v>5.0430148619391275E-2</v>
      </c>
      <c r="AL41" s="80"/>
      <c r="AM41" s="80"/>
      <c r="AN41" s="80"/>
      <c r="AO41" s="80"/>
      <c r="AP41" s="7">
        <f t="shared" ref="AP41:AP46" si="44">AK41*$AO$9</f>
        <v>548325.997335669</v>
      </c>
      <c r="AQ41" s="69">
        <f>AQ32+AQ25</f>
        <v>370072.30999999994</v>
      </c>
    </row>
    <row r="42" spans="1:43" s="2" customFormat="1" ht="12.75" customHeight="1" x14ac:dyDescent="0.2">
      <c r="A42" s="5" t="s">
        <v>2</v>
      </c>
      <c r="B42" s="69">
        <f t="shared" si="37"/>
        <v>22702.37</v>
      </c>
      <c r="C42" s="69">
        <f t="shared" si="37"/>
        <v>44389.04</v>
      </c>
      <c r="D42" s="69">
        <f t="shared" si="37"/>
        <v>42195.310000000005</v>
      </c>
      <c r="E42" s="7">
        <f t="shared" si="38"/>
        <v>109286.72</v>
      </c>
      <c r="F42" s="38">
        <v>109286.72</v>
      </c>
      <c r="G42" s="69">
        <f t="shared" si="39"/>
        <v>33009.03</v>
      </c>
      <c r="H42" s="69">
        <f>H26+H33</f>
        <v>45989.98</v>
      </c>
      <c r="I42" s="69">
        <v>36606.53</v>
      </c>
      <c r="J42" s="11">
        <f t="shared" ref="J42:J45" si="45">SUM(G42:I42)</f>
        <v>115605.54000000001</v>
      </c>
      <c r="K42" s="7">
        <v>224352.47</v>
      </c>
      <c r="L42" s="69">
        <f t="shared" si="40"/>
        <v>52487.839999999997</v>
      </c>
      <c r="M42" s="69">
        <f t="shared" si="40"/>
        <v>64465.58</v>
      </c>
      <c r="N42" s="69">
        <f t="shared" si="40"/>
        <v>45224.9</v>
      </c>
      <c r="O42" s="69">
        <f t="shared" ref="O42:O45" si="46">K42+L42+M42+N42</f>
        <v>386530.79000000004</v>
      </c>
      <c r="P42" s="69">
        <v>387173.52</v>
      </c>
      <c r="Q42" s="69">
        <f t="shared" ref="Q42:R44" si="47">Q33+Q26</f>
        <v>64848.09</v>
      </c>
      <c r="R42" s="69">
        <f t="shared" si="47"/>
        <v>76487.77</v>
      </c>
      <c r="S42" s="69">
        <f>S33+S26</f>
        <v>67175.600000000006</v>
      </c>
      <c r="T42" s="7">
        <f t="shared" si="41"/>
        <v>208511.46</v>
      </c>
      <c r="U42" s="7">
        <f t="shared" si="41"/>
        <v>60555.63</v>
      </c>
      <c r="V42" s="7">
        <f t="shared" si="41"/>
        <v>59415.21</v>
      </c>
      <c r="W42" s="7">
        <f>W26+W33</f>
        <v>46659.47</v>
      </c>
      <c r="X42" s="69">
        <f t="shared" ref="X42:X45" si="48">P42+T42+U42+V42+W42</f>
        <v>762315.28999999992</v>
      </c>
      <c r="Y42" s="69">
        <v>375493.77</v>
      </c>
      <c r="Z42" s="7">
        <f t="shared" si="42"/>
        <v>53134.23</v>
      </c>
      <c r="AA42" s="7">
        <f t="shared" si="42"/>
        <v>62308.92</v>
      </c>
      <c r="AB42" s="7">
        <f t="shared" si="42"/>
        <v>56289.36</v>
      </c>
      <c r="AC42" s="7">
        <f t="shared" si="42"/>
        <v>69696.98</v>
      </c>
      <c r="AD42" s="7">
        <f t="shared" si="42"/>
        <v>68079.17</v>
      </c>
      <c r="AE42" s="7">
        <f t="shared" si="42"/>
        <v>49328.35</v>
      </c>
      <c r="AF42" s="7">
        <v>732176.78</v>
      </c>
      <c r="AG42" s="39">
        <f>P42+AF42</f>
        <v>1119350.3</v>
      </c>
      <c r="AH42" s="39">
        <f t="shared" ref="AH42:AH45" si="49">AG42/21</f>
        <v>53302.39523809524</v>
      </c>
      <c r="AI42" s="5"/>
      <c r="AJ42" s="5"/>
      <c r="AK42" s="5">
        <f t="shared" si="43"/>
        <v>4.235385471734748E-3</v>
      </c>
      <c r="AL42" s="80"/>
      <c r="AM42" s="80"/>
      <c r="AN42" s="80"/>
      <c r="AO42" s="80"/>
      <c r="AP42" s="7">
        <f t="shared" si="44"/>
        <v>46051.261526462484</v>
      </c>
      <c r="AQ42" s="69">
        <f t="shared" ref="AQ42:AQ44" si="50">AQ33+AQ26</f>
        <v>50584.44</v>
      </c>
    </row>
    <row r="43" spans="1:43" s="2" customFormat="1" ht="12.75" customHeight="1" x14ac:dyDescent="0.2">
      <c r="A43" s="5" t="s">
        <v>3</v>
      </c>
      <c r="B43" s="69">
        <f t="shared" si="37"/>
        <v>175070</v>
      </c>
      <c r="C43" s="69">
        <f t="shared" si="37"/>
        <v>194669</v>
      </c>
      <c r="D43" s="69">
        <f t="shared" si="37"/>
        <v>171521</v>
      </c>
      <c r="E43" s="7">
        <f t="shared" si="38"/>
        <v>541260</v>
      </c>
      <c r="F43" s="38">
        <v>548303.5</v>
      </c>
      <c r="G43" s="69">
        <f t="shared" si="39"/>
        <v>189055</v>
      </c>
      <c r="H43" s="69">
        <f t="shared" si="39"/>
        <v>182832</v>
      </c>
      <c r="I43" s="69">
        <v>195594</v>
      </c>
      <c r="J43" s="11">
        <f t="shared" si="45"/>
        <v>567481</v>
      </c>
      <c r="K43" s="7">
        <v>1127838.5</v>
      </c>
      <c r="L43" s="69">
        <f t="shared" si="40"/>
        <v>185679</v>
      </c>
      <c r="M43" s="69">
        <f t="shared" si="40"/>
        <v>228167</v>
      </c>
      <c r="N43" s="69">
        <f t="shared" si="40"/>
        <v>134094</v>
      </c>
      <c r="O43" s="69">
        <f t="shared" si="46"/>
        <v>1675778.5</v>
      </c>
      <c r="P43" s="69">
        <v>1681381.5</v>
      </c>
      <c r="Q43" s="69">
        <f t="shared" si="47"/>
        <v>190398</v>
      </c>
      <c r="R43" s="69">
        <f t="shared" si="47"/>
        <v>194117</v>
      </c>
      <c r="S43" s="69">
        <f>S34+S27</f>
        <v>212061</v>
      </c>
      <c r="T43" s="7">
        <f t="shared" si="41"/>
        <v>600818</v>
      </c>
      <c r="U43" s="7">
        <f t="shared" si="41"/>
        <v>183784</v>
      </c>
      <c r="V43" s="7">
        <f t="shared" si="41"/>
        <v>177903</v>
      </c>
      <c r="W43" s="7">
        <f>W27+W34</f>
        <v>182012</v>
      </c>
      <c r="X43" s="69">
        <f t="shared" si="48"/>
        <v>2825898.5</v>
      </c>
      <c r="Y43" s="69">
        <v>1157783</v>
      </c>
      <c r="Z43" s="7">
        <f t="shared" si="42"/>
        <v>177833</v>
      </c>
      <c r="AA43" s="7">
        <f t="shared" si="42"/>
        <v>178114</v>
      </c>
      <c r="AB43" s="7">
        <f t="shared" si="42"/>
        <v>247840</v>
      </c>
      <c r="AC43" s="7">
        <f t="shared" si="42"/>
        <v>215204</v>
      </c>
      <c r="AD43" s="7">
        <f t="shared" si="42"/>
        <v>202406</v>
      </c>
      <c r="AE43" s="7">
        <f t="shared" si="42"/>
        <v>192805</v>
      </c>
      <c r="AF43" s="7">
        <v>2388629</v>
      </c>
      <c r="AG43" s="39">
        <f>P43+AF43</f>
        <v>4070010.5</v>
      </c>
      <c r="AH43" s="39">
        <f t="shared" si="49"/>
        <v>193810.02380952382</v>
      </c>
      <c r="AI43" s="5"/>
      <c r="AJ43" s="5"/>
      <c r="AK43" s="5">
        <f t="shared" si="43"/>
        <v>1.5400061394103238E-2</v>
      </c>
      <c r="AL43" s="80"/>
      <c r="AM43" s="80"/>
      <c r="AN43" s="80"/>
      <c r="AO43" s="80"/>
      <c r="AP43" s="7">
        <f t="shared" si="44"/>
        <v>167444.55953685663</v>
      </c>
      <c r="AQ43" s="69">
        <f>AQ34+AQ27</f>
        <v>193886.66999999998</v>
      </c>
    </row>
    <row r="44" spans="1:43" s="2" customFormat="1" ht="12.75" customHeight="1" x14ac:dyDescent="0.2">
      <c r="A44" s="5" t="s">
        <v>4</v>
      </c>
      <c r="B44" s="69">
        <f t="shared" si="37"/>
        <v>35553.519999999997</v>
      </c>
      <c r="C44" s="69">
        <f t="shared" si="37"/>
        <v>59287.74</v>
      </c>
      <c r="D44" s="69">
        <f t="shared" si="37"/>
        <v>53728.52</v>
      </c>
      <c r="E44" s="7">
        <f t="shared" si="38"/>
        <v>148569.78</v>
      </c>
      <c r="F44" s="38">
        <v>148249.78</v>
      </c>
      <c r="G44" s="69">
        <f t="shared" si="39"/>
        <v>57430.07</v>
      </c>
      <c r="H44" s="69">
        <f t="shared" si="39"/>
        <v>45666.02</v>
      </c>
      <c r="I44" s="69">
        <v>52644.57</v>
      </c>
      <c r="J44" s="11">
        <f t="shared" si="45"/>
        <v>155740.66</v>
      </c>
      <c r="K44" s="7">
        <v>303701.21999999997</v>
      </c>
      <c r="L44" s="69">
        <f t="shared" si="40"/>
        <v>53530.18</v>
      </c>
      <c r="M44" s="69">
        <f t="shared" si="40"/>
        <v>49531.35</v>
      </c>
      <c r="N44" s="69">
        <f t="shared" si="40"/>
        <v>45139.81</v>
      </c>
      <c r="O44" s="69">
        <f t="shared" si="46"/>
        <v>451902.55999999994</v>
      </c>
      <c r="P44" s="69">
        <v>451578.56</v>
      </c>
      <c r="Q44" s="69">
        <f t="shared" si="47"/>
        <v>63662.41</v>
      </c>
      <c r="R44" s="69">
        <f t="shared" si="47"/>
        <v>64999.38</v>
      </c>
      <c r="S44" s="69">
        <f>S35+S28</f>
        <v>69452.63</v>
      </c>
      <c r="T44" s="7">
        <f t="shared" si="41"/>
        <v>198743.7</v>
      </c>
      <c r="U44" s="7">
        <f t="shared" si="41"/>
        <v>56825.81</v>
      </c>
      <c r="V44" s="7">
        <f t="shared" si="41"/>
        <v>76745.14</v>
      </c>
      <c r="W44" s="7">
        <f>W28+W35</f>
        <v>61155.79</v>
      </c>
      <c r="X44" s="69">
        <f t="shared" si="48"/>
        <v>845049.00000000012</v>
      </c>
      <c r="Y44" s="69">
        <v>396947.44</v>
      </c>
      <c r="Z44" s="7">
        <f t="shared" si="42"/>
        <v>67959.05</v>
      </c>
      <c r="AA44" s="7">
        <f t="shared" si="42"/>
        <v>55259.06</v>
      </c>
      <c r="AB44" s="7">
        <f t="shared" si="42"/>
        <v>61451.35</v>
      </c>
      <c r="AC44" s="7">
        <f t="shared" si="42"/>
        <v>61310.84</v>
      </c>
      <c r="AD44" s="7">
        <f t="shared" si="42"/>
        <v>61978.559999999998</v>
      </c>
      <c r="AE44" s="7">
        <f t="shared" si="42"/>
        <v>45737.38</v>
      </c>
      <c r="AF44" s="7">
        <v>750344.32</v>
      </c>
      <c r="AG44" s="39">
        <f>P44+AF44</f>
        <v>1201922.8799999999</v>
      </c>
      <c r="AH44" s="39">
        <f t="shared" si="49"/>
        <v>57234.422857142854</v>
      </c>
      <c r="AI44" s="5"/>
      <c r="AJ44" s="5"/>
      <c r="AK44" s="5">
        <f t="shared" si="43"/>
        <v>4.5478227004518475E-3</v>
      </c>
      <c r="AL44" s="80"/>
      <c r="AM44" s="80"/>
      <c r="AN44" s="80"/>
      <c r="AO44" s="80"/>
      <c r="AP44" s="7">
        <f t="shared" si="44"/>
        <v>49448.385265558929</v>
      </c>
      <c r="AQ44" s="69">
        <f t="shared" si="50"/>
        <v>22693.83</v>
      </c>
    </row>
    <row r="45" spans="1:43" s="2" customFormat="1" ht="12.75" customHeight="1" x14ac:dyDescent="0.2">
      <c r="A45" s="5" t="s">
        <v>41</v>
      </c>
      <c r="B45" s="69">
        <f t="shared" ref="B45:D45" si="51">B36</f>
        <v>126001</v>
      </c>
      <c r="C45" s="69">
        <f t="shared" si="51"/>
        <v>110621.5</v>
      </c>
      <c r="D45" s="69">
        <f t="shared" si="51"/>
        <v>137072</v>
      </c>
      <c r="E45" s="7">
        <f t="shared" si="38"/>
        <v>373694.5</v>
      </c>
      <c r="F45" s="38">
        <v>373998.5</v>
      </c>
      <c r="G45" s="69">
        <f t="shared" ref="G45" si="52">G36</f>
        <v>163999</v>
      </c>
      <c r="H45" s="69">
        <f>H36</f>
        <v>156444.5</v>
      </c>
      <c r="I45" s="69">
        <v>130938</v>
      </c>
      <c r="J45" s="11">
        <f t="shared" si="45"/>
        <v>451381.5</v>
      </c>
      <c r="K45" s="7">
        <v>824778.5</v>
      </c>
      <c r="L45" s="69">
        <f>L36</f>
        <v>167934.5</v>
      </c>
      <c r="M45" s="69">
        <f>M36</f>
        <v>141232.5</v>
      </c>
      <c r="N45" s="69">
        <f>N36</f>
        <v>133422.5</v>
      </c>
      <c r="O45" s="69">
        <f t="shared" si="46"/>
        <v>1267368</v>
      </c>
      <c r="P45" s="69">
        <v>1267701</v>
      </c>
      <c r="Q45" s="69">
        <f>Q36</f>
        <v>131353</v>
      </c>
      <c r="R45" s="69">
        <f>R36</f>
        <v>179718.5</v>
      </c>
      <c r="S45" s="69">
        <f>S36</f>
        <v>170725</v>
      </c>
      <c r="T45" s="7">
        <f>T36</f>
        <v>483082</v>
      </c>
      <c r="U45" s="7">
        <f>U36</f>
        <v>193952</v>
      </c>
      <c r="V45" s="7">
        <f t="shared" ref="V45" si="53">V36</f>
        <v>181988.5</v>
      </c>
      <c r="W45" s="7">
        <f>W36</f>
        <v>148324</v>
      </c>
      <c r="X45" s="69">
        <f t="shared" si="48"/>
        <v>2275047.5</v>
      </c>
      <c r="Y45" s="69">
        <v>1007733.5</v>
      </c>
      <c r="Z45" s="7">
        <f t="shared" ref="Z45:AE45" si="54">Z36</f>
        <v>163286.5</v>
      </c>
      <c r="AA45" s="7">
        <f t="shared" si="54"/>
        <v>131943.5</v>
      </c>
      <c r="AB45" s="7">
        <f t="shared" si="54"/>
        <v>152215</v>
      </c>
      <c r="AC45" s="7">
        <f t="shared" si="54"/>
        <v>163013.5</v>
      </c>
      <c r="AD45" s="7">
        <f t="shared" si="54"/>
        <v>105754</v>
      </c>
      <c r="AE45" s="7">
        <f t="shared" si="54"/>
        <v>116824.5</v>
      </c>
      <c r="AF45" s="7">
        <v>1883480.5</v>
      </c>
      <c r="AG45" s="39">
        <f>P45+AF45</f>
        <v>3151181.5</v>
      </c>
      <c r="AH45" s="39">
        <f t="shared" si="49"/>
        <v>150056.26190476189</v>
      </c>
      <c r="AI45" s="5"/>
      <c r="AJ45" s="5"/>
      <c r="AK45" s="5">
        <f t="shared" si="43"/>
        <v>1.1923406232972205E-2</v>
      </c>
      <c r="AL45" s="80"/>
      <c r="AM45" s="80"/>
      <c r="AN45" s="80"/>
      <c r="AO45" s="80"/>
      <c r="AP45" s="7">
        <f t="shared" si="44"/>
        <v>129642.95750298213</v>
      </c>
      <c r="AQ45" s="69">
        <v>129642.5</v>
      </c>
    </row>
    <row r="46" spans="1:43" s="3" customFormat="1" ht="12.75" customHeight="1" x14ac:dyDescent="0.2">
      <c r="A46" s="12" t="s">
        <v>5</v>
      </c>
      <c r="B46" s="70">
        <f t="shared" ref="B46:C46" si="55">SUM(B41:B45)</f>
        <v>993331.6</v>
      </c>
      <c r="C46" s="70">
        <f t="shared" si="55"/>
        <v>1076181.77</v>
      </c>
      <c r="D46" s="70">
        <f>SUM(D41:D45)</f>
        <v>1094066.6300000001</v>
      </c>
      <c r="E46" s="8">
        <f t="shared" si="38"/>
        <v>3163580</v>
      </c>
      <c r="F46" s="8">
        <f>SUM(F41:F45)</f>
        <v>3172271.4299999997</v>
      </c>
      <c r="G46" s="70">
        <f t="shared" ref="G46" si="56">SUM(G41:G45)</f>
        <v>1101551.8999999999</v>
      </c>
      <c r="H46" s="70">
        <f>SUM(H41:H45)</f>
        <v>1044027.68</v>
      </c>
      <c r="I46" s="69">
        <v>991987.78</v>
      </c>
      <c r="J46" s="69">
        <f>SUM(J41:J45)</f>
        <v>3137567.3600000003</v>
      </c>
      <c r="K46" s="7">
        <v>6328402.3700000001</v>
      </c>
      <c r="L46" s="70">
        <f t="shared" ref="L46:M46" si="57">SUM(L41:L45)</f>
        <v>1172479.9300000002</v>
      </c>
      <c r="M46" s="70">
        <f t="shared" si="57"/>
        <v>1152170.29</v>
      </c>
      <c r="N46" s="70"/>
      <c r="O46" s="70">
        <f t="shared" ref="O46:AH46" si="58">SUM(O41:O45)</f>
        <v>9513389.6699999999</v>
      </c>
      <c r="P46" s="70">
        <f t="shared" si="58"/>
        <v>9512462.0199999996</v>
      </c>
      <c r="Q46" s="70">
        <f t="shared" si="58"/>
        <v>1043774.81</v>
      </c>
      <c r="R46" s="70">
        <f t="shared" si="58"/>
        <v>1124789.32</v>
      </c>
      <c r="S46" s="70">
        <f t="shared" si="58"/>
        <v>1194531.6499999999</v>
      </c>
      <c r="T46" s="8">
        <f>SUM(T41:T45)</f>
        <v>3370116.68</v>
      </c>
      <c r="U46" s="8">
        <f>SUM(U41:U45)</f>
        <v>1141008.1200000001</v>
      </c>
      <c r="V46" s="8">
        <f>SUM(V41:V45)</f>
        <v>1202652.8700000001</v>
      </c>
      <c r="W46" s="8">
        <f>SUM(W41:W45)</f>
        <v>1026334.9</v>
      </c>
      <c r="X46" s="70">
        <f t="shared" si="58"/>
        <v>16252574.59</v>
      </c>
      <c r="Y46" s="70">
        <f t="shared" si="58"/>
        <v>6760711.8899999997</v>
      </c>
      <c r="Z46" s="8">
        <f t="shared" si="58"/>
        <v>1142189.21</v>
      </c>
      <c r="AA46" s="8">
        <f t="shared" si="58"/>
        <v>982406.31</v>
      </c>
      <c r="AB46" s="8">
        <f t="shared" si="58"/>
        <v>1140540</v>
      </c>
      <c r="AC46" s="8">
        <f t="shared" si="58"/>
        <v>1225013.54</v>
      </c>
      <c r="AD46" s="8">
        <f t="shared" si="58"/>
        <v>1119066.46</v>
      </c>
      <c r="AE46" s="8">
        <f t="shared" si="58"/>
        <v>931124.21</v>
      </c>
      <c r="AF46" s="8">
        <f t="shared" si="58"/>
        <v>13357952.260000002</v>
      </c>
      <c r="AG46" s="39">
        <f t="shared" si="58"/>
        <v>22870414.280000001</v>
      </c>
      <c r="AH46" s="39">
        <f t="shared" si="58"/>
        <v>1089067.3466666667</v>
      </c>
      <c r="AI46" s="12"/>
      <c r="AJ46" s="12"/>
      <c r="AK46" s="5">
        <f t="shared" si="43"/>
        <v>8.6536824418653305E-2</v>
      </c>
      <c r="AL46" s="80"/>
      <c r="AM46" s="80"/>
      <c r="AN46" s="80"/>
      <c r="AO46" s="80"/>
      <c r="AP46" s="7">
        <f t="shared" si="44"/>
        <v>940913.16116752906</v>
      </c>
      <c r="AQ46" s="70">
        <f t="shared" ref="AQ46" si="59">SUM(AQ41:AQ45)</f>
        <v>766879.74999999988</v>
      </c>
    </row>
    <row r="47" spans="1:43" s="2" customFormat="1" ht="12.75" customHeight="1" x14ac:dyDescent="0.2">
      <c r="A47" s="12"/>
      <c r="B47" s="17"/>
      <c r="C47" s="17"/>
      <c r="D47" s="17"/>
      <c r="E47" s="5"/>
      <c r="F47" s="5"/>
      <c r="G47" s="17"/>
      <c r="H47" s="17"/>
      <c r="I47" s="5"/>
      <c r="J47" s="5"/>
      <c r="K47" s="5"/>
      <c r="L47" s="18"/>
      <c r="M47" s="18"/>
      <c r="N47" s="18"/>
      <c r="O47" s="18"/>
      <c r="P47" s="18"/>
      <c r="Q47" s="18"/>
      <c r="R47" s="18"/>
      <c r="S47" s="69"/>
      <c r="T47" s="7"/>
      <c r="U47" s="7"/>
      <c r="V47" s="7"/>
      <c r="W47" s="7"/>
      <c r="X47" s="18"/>
      <c r="Y47" s="18"/>
      <c r="Z47" s="7"/>
      <c r="AA47" s="7"/>
      <c r="AB47" s="7"/>
      <c r="AC47" s="7"/>
      <c r="AD47" s="7"/>
      <c r="AE47" s="7"/>
      <c r="AF47" s="7"/>
      <c r="AG47" s="39"/>
      <c r="AH47" s="39"/>
      <c r="AI47" s="5"/>
      <c r="AJ47" s="5"/>
      <c r="AK47" s="5"/>
      <c r="AL47" s="80"/>
      <c r="AM47" s="80"/>
      <c r="AN47" s="80"/>
      <c r="AO47" s="80"/>
      <c r="AP47" s="7"/>
      <c r="AQ47" s="17"/>
    </row>
    <row r="48" spans="1:43" s="2" customFormat="1" ht="12.75" customHeight="1" x14ac:dyDescent="0.2">
      <c r="A48" s="12"/>
      <c r="B48" s="17"/>
      <c r="C48" s="17"/>
      <c r="D48" s="17"/>
      <c r="E48" s="5"/>
      <c r="F48" s="5"/>
      <c r="G48" s="17"/>
      <c r="H48" s="1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39"/>
      <c r="AH48" s="39"/>
      <c r="AI48" s="5"/>
      <c r="AJ48" s="5"/>
      <c r="AK48" s="5"/>
      <c r="AL48" s="80"/>
      <c r="AM48" s="80"/>
      <c r="AN48" s="80"/>
      <c r="AO48" s="80"/>
      <c r="AP48" s="7"/>
      <c r="AQ48" s="18"/>
    </row>
    <row r="49" spans="1:44" s="2" customFormat="1" ht="88.5" customHeight="1" x14ac:dyDescent="0.2">
      <c r="A49" s="14" t="s">
        <v>11</v>
      </c>
      <c r="B49" s="11" t="s">
        <v>20</v>
      </c>
      <c r="C49" s="11" t="s">
        <v>21</v>
      </c>
      <c r="D49" s="11" t="s">
        <v>22</v>
      </c>
      <c r="E49" s="11" t="s">
        <v>23</v>
      </c>
      <c r="F49" s="11" t="s">
        <v>24</v>
      </c>
      <c r="G49" s="11" t="s">
        <v>25</v>
      </c>
      <c r="H49" s="11" t="s">
        <v>26</v>
      </c>
      <c r="I49" s="42" t="s">
        <v>27</v>
      </c>
      <c r="J49" s="11" t="s">
        <v>28</v>
      </c>
      <c r="K49" s="11" t="s">
        <v>29</v>
      </c>
      <c r="L49" s="11" t="s">
        <v>30</v>
      </c>
      <c r="M49" s="11" t="s">
        <v>31</v>
      </c>
      <c r="N49" s="11" t="s">
        <v>32</v>
      </c>
      <c r="O49" s="11" t="s">
        <v>33</v>
      </c>
      <c r="P49" s="11" t="s">
        <v>34</v>
      </c>
      <c r="Q49" s="11" t="s">
        <v>35</v>
      </c>
      <c r="R49" s="11" t="s">
        <v>36</v>
      </c>
      <c r="S49" s="11" t="s">
        <v>42</v>
      </c>
      <c r="T49" s="11" t="s">
        <v>43</v>
      </c>
      <c r="U49" s="11" t="s">
        <v>44</v>
      </c>
      <c r="V49" s="11" t="s">
        <v>45</v>
      </c>
      <c r="W49" s="11" t="s">
        <v>46</v>
      </c>
      <c r="X49" s="11" t="s">
        <v>47</v>
      </c>
      <c r="Y49" s="11" t="s">
        <v>53</v>
      </c>
      <c r="Z49" s="11" t="s">
        <v>52</v>
      </c>
      <c r="AA49" s="11" t="s">
        <v>60</v>
      </c>
      <c r="AB49" s="11" t="s">
        <v>61</v>
      </c>
      <c r="AC49" s="11" t="s">
        <v>62</v>
      </c>
      <c r="AD49" s="11" t="s">
        <v>63</v>
      </c>
      <c r="AE49" s="11" t="s">
        <v>72</v>
      </c>
      <c r="AF49" s="11" t="s">
        <v>73</v>
      </c>
      <c r="AG49" s="11" t="s">
        <v>74</v>
      </c>
      <c r="AH49" s="11" t="s">
        <v>75</v>
      </c>
      <c r="AI49" s="31" t="s">
        <v>50</v>
      </c>
      <c r="AJ49" s="31" t="s">
        <v>51</v>
      </c>
      <c r="AK49" s="31" t="s">
        <v>76</v>
      </c>
      <c r="AL49" s="80"/>
      <c r="AM49" s="80"/>
      <c r="AN49" s="80"/>
      <c r="AO49" s="80"/>
      <c r="AP49" s="31" t="s">
        <v>37</v>
      </c>
      <c r="AQ49" s="31" t="s">
        <v>64</v>
      </c>
    </row>
    <row r="50" spans="1:44" s="2" customFormat="1" ht="12.75" customHeight="1" x14ac:dyDescent="0.2">
      <c r="A50" s="12" t="s">
        <v>1</v>
      </c>
      <c r="B50" s="70">
        <f t="shared" ref="B50:D53" si="60">B9+B16+B41</f>
        <v>7376830.4899999993</v>
      </c>
      <c r="C50" s="70">
        <f t="shared" si="60"/>
        <v>7861167.790000001</v>
      </c>
      <c r="D50" s="70">
        <f t="shared" si="60"/>
        <v>7768552.0499999998</v>
      </c>
      <c r="E50" s="7">
        <f t="shared" ref="E50:E55" si="61">B50+C50+D50</f>
        <v>23006550.330000002</v>
      </c>
      <c r="F50" s="7">
        <f t="shared" ref="F50:G53" si="62">F9+F16+F41</f>
        <v>23299247.469999999</v>
      </c>
      <c r="G50" s="70">
        <f t="shared" si="62"/>
        <v>8303526.4299999997</v>
      </c>
      <c r="H50" s="7">
        <f>H9+H16+H25+H32</f>
        <v>7989611.7799999993</v>
      </c>
      <c r="I50" s="17">
        <v>7130641.6999999993</v>
      </c>
      <c r="J50" s="18">
        <f>SUM(G50:I50)</f>
        <v>23423779.909999996</v>
      </c>
      <c r="K50" s="7">
        <v>47003916.599999994</v>
      </c>
      <c r="L50" s="70">
        <f t="shared" ref="L50:N53" si="63">L9+L16+L41</f>
        <v>8064265.54</v>
      </c>
      <c r="M50" s="70">
        <f t="shared" si="63"/>
        <v>7992642.0500000007</v>
      </c>
      <c r="N50" s="70">
        <f t="shared" si="63"/>
        <v>7542507.6200000001</v>
      </c>
      <c r="O50" s="69">
        <f t="shared" ref="O50:O55" si="64">K50+L50+M50+N50</f>
        <v>70603331.810000002</v>
      </c>
      <c r="P50" s="69">
        <f t="shared" ref="P50:W53" si="65">P9+P16+P41</f>
        <v>70768943.480000004</v>
      </c>
      <c r="Q50" s="69">
        <f t="shared" si="65"/>
        <v>8047211.6899999995</v>
      </c>
      <c r="R50" s="69">
        <f t="shared" si="65"/>
        <v>7836525.6299999999</v>
      </c>
      <c r="S50" s="70">
        <f t="shared" si="65"/>
        <v>8208274.6299999999</v>
      </c>
      <c r="T50" s="7">
        <f t="shared" si="65"/>
        <v>24500229.809999999</v>
      </c>
      <c r="U50" s="7">
        <f t="shared" si="65"/>
        <v>7787433.1499999994</v>
      </c>
      <c r="V50" s="7">
        <f t="shared" si="65"/>
        <v>8331064.6699999999</v>
      </c>
      <c r="W50" s="70">
        <f t="shared" si="65"/>
        <v>7182225.6399999997</v>
      </c>
      <c r="X50" s="69">
        <f>P50+T50+U50+V50+W50</f>
        <v>118569896.75000001</v>
      </c>
      <c r="Y50" s="70">
        <f t="shared" ref="Y50:AF53" si="66">Y9+Y16+Y41</f>
        <v>48187169.960000001</v>
      </c>
      <c r="Z50" s="70">
        <f t="shared" si="66"/>
        <v>7774033.7000000002</v>
      </c>
      <c r="AA50" s="70">
        <f t="shared" si="66"/>
        <v>7046436.4000000004</v>
      </c>
      <c r="AB50" s="70">
        <f t="shared" si="66"/>
        <v>7501067.0999999996</v>
      </c>
      <c r="AC50" s="70">
        <f t="shared" si="66"/>
        <v>8072962.5800000001</v>
      </c>
      <c r="AD50" s="72">
        <f t="shared" si="66"/>
        <v>7738800.6899999995</v>
      </c>
      <c r="AE50" s="72">
        <f t="shared" si="66"/>
        <v>6935679.3100000005</v>
      </c>
      <c r="AF50" s="72">
        <f t="shared" si="66"/>
        <v>93976334.669999987</v>
      </c>
      <c r="AG50" s="39">
        <f t="shared" ref="AG50:AG56" si="67">P50+AF50</f>
        <v>164745278.14999998</v>
      </c>
      <c r="AH50" s="39">
        <f>AG50/21</f>
        <v>7845013.2452380937</v>
      </c>
      <c r="AI50" s="5"/>
      <c r="AJ50" s="5"/>
      <c r="AK50" s="5">
        <f>AH50/$AH$57</f>
        <v>0.62336138884619929</v>
      </c>
      <c r="AL50" s="80"/>
      <c r="AM50" s="80"/>
      <c r="AN50" s="80"/>
      <c r="AO50" s="80"/>
      <c r="AP50" s="7">
        <f t="shared" ref="AP50:AP55" si="68">AK50*$AO$9</f>
        <v>6777795.9136969484</v>
      </c>
      <c r="AQ50" s="70">
        <f>AQ9+AQ16+AQ41</f>
        <v>6775954.6999999993</v>
      </c>
      <c r="AR50" s="46"/>
    </row>
    <row r="51" spans="1:44" s="2" customFormat="1" ht="12.75" customHeight="1" x14ac:dyDescent="0.2">
      <c r="A51" s="12" t="s">
        <v>2</v>
      </c>
      <c r="B51" s="70">
        <f t="shared" si="60"/>
        <v>456548.5</v>
      </c>
      <c r="C51" s="70">
        <f t="shared" si="60"/>
        <v>613815.39</v>
      </c>
      <c r="D51" s="70">
        <f t="shared" si="60"/>
        <v>695509.92000000016</v>
      </c>
      <c r="E51" s="7">
        <f t="shared" si="61"/>
        <v>1765873.8100000003</v>
      </c>
      <c r="F51" s="7">
        <f t="shared" si="62"/>
        <v>1799774.1500000001</v>
      </c>
      <c r="G51" s="70">
        <f t="shared" si="62"/>
        <v>587370.5</v>
      </c>
      <c r="H51" s="7">
        <f>H10+H17+H26+H33</f>
        <v>658051.01</v>
      </c>
      <c r="I51" s="43">
        <v>524112.45999999996</v>
      </c>
      <c r="J51" s="18">
        <f t="shared" ref="J51:J55" si="69">SUM(G51:I51)</f>
        <v>1769533.97</v>
      </c>
      <c r="K51" s="11">
        <v>3575382.4600000004</v>
      </c>
      <c r="L51" s="70">
        <f t="shared" si="63"/>
        <v>592364.23</v>
      </c>
      <c r="M51" s="70">
        <f t="shared" si="63"/>
        <v>558211.59</v>
      </c>
      <c r="N51" s="70">
        <f t="shared" si="63"/>
        <v>458558.86</v>
      </c>
      <c r="O51" s="69">
        <f t="shared" si="64"/>
        <v>5184517.1400000006</v>
      </c>
      <c r="P51" s="69">
        <v>5200863.5399999991</v>
      </c>
      <c r="Q51" s="69">
        <f t="shared" si="65"/>
        <v>597675.41999999993</v>
      </c>
      <c r="R51" s="69">
        <f t="shared" si="65"/>
        <v>551679.42999999993</v>
      </c>
      <c r="S51" s="70">
        <f t="shared" si="65"/>
        <v>591487.72</v>
      </c>
      <c r="T51" s="7">
        <f t="shared" si="65"/>
        <v>1746029.15</v>
      </c>
      <c r="U51" s="7">
        <f t="shared" si="65"/>
        <v>505143.03999999998</v>
      </c>
      <c r="V51" s="7">
        <f t="shared" si="65"/>
        <v>469429.60000000003</v>
      </c>
      <c r="W51" s="70">
        <f t="shared" si="65"/>
        <v>545170.12</v>
      </c>
      <c r="X51" s="69">
        <f t="shared" ref="X51:X55" si="70">P51+T51+U51+V51+W51</f>
        <v>8466635.4499999993</v>
      </c>
      <c r="Y51" s="70">
        <f t="shared" si="66"/>
        <v>3269391.1399999997</v>
      </c>
      <c r="Z51" s="70">
        <f t="shared" si="66"/>
        <v>601272.44999999995</v>
      </c>
      <c r="AA51" s="70">
        <f t="shared" si="66"/>
        <v>537323.76</v>
      </c>
      <c r="AB51" s="70">
        <f t="shared" si="66"/>
        <v>648151.53999999992</v>
      </c>
      <c r="AC51" s="70">
        <f t="shared" si="66"/>
        <v>645497.18000000005</v>
      </c>
      <c r="AD51" s="72">
        <f t="shared" si="66"/>
        <v>629557.76000000001</v>
      </c>
      <c r="AE51" s="72">
        <f t="shared" si="66"/>
        <v>529030.11</v>
      </c>
      <c r="AF51" s="72">
        <f t="shared" si="66"/>
        <v>6882123.6600000001</v>
      </c>
      <c r="AG51" s="39">
        <f t="shared" si="67"/>
        <v>12082987.199999999</v>
      </c>
      <c r="AH51" s="39">
        <f t="shared" ref="AH51:AH55" si="71">AG51/21</f>
        <v>575380.34285714279</v>
      </c>
      <c r="AI51" s="5"/>
      <c r="AJ51" s="5"/>
      <c r="AK51" s="5">
        <f t="shared" ref="AK51:AK55" si="72">AH51/$AH$57</f>
        <v>4.5719475343899862E-2</v>
      </c>
      <c r="AL51" s="80"/>
      <c r="AM51" s="80"/>
      <c r="AN51" s="80"/>
      <c r="AO51" s="80"/>
      <c r="AP51" s="7">
        <f t="shared" si="68"/>
        <v>497106.9410247163</v>
      </c>
      <c r="AQ51" s="70">
        <f>AQ10+AQ17+AQ42</f>
        <v>497138.74</v>
      </c>
      <c r="AR51" s="46"/>
    </row>
    <row r="52" spans="1:44" s="2" customFormat="1" ht="12.75" customHeight="1" x14ac:dyDescent="0.2">
      <c r="A52" s="12" t="s">
        <v>3</v>
      </c>
      <c r="B52" s="70">
        <f t="shared" si="60"/>
        <v>2520628.86</v>
      </c>
      <c r="C52" s="70">
        <f t="shared" si="60"/>
        <v>2957217.8499999996</v>
      </c>
      <c r="D52" s="70">
        <f t="shared" si="60"/>
        <v>2332735.96</v>
      </c>
      <c r="E52" s="7">
        <f t="shared" si="61"/>
        <v>7810582.669999999</v>
      </c>
      <c r="F52" s="7">
        <f t="shared" si="62"/>
        <v>7821015.4199999999</v>
      </c>
      <c r="G52" s="70">
        <f t="shared" si="62"/>
        <v>2535227.65</v>
      </c>
      <c r="H52" s="7">
        <f>H11+H18+H27+H34</f>
        <v>2450155.33</v>
      </c>
      <c r="I52" s="7">
        <v>2288607.13</v>
      </c>
      <c r="J52" s="18">
        <f t="shared" si="69"/>
        <v>7273990.1100000003</v>
      </c>
      <c r="K52" s="70">
        <v>15105354.67</v>
      </c>
      <c r="L52" s="70">
        <f t="shared" si="63"/>
        <v>2422820.59</v>
      </c>
      <c r="M52" s="70">
        <f t="shared" si="63"/>
        <v>2631819.5699999998</v>
      </c>
      <c r="N52" s="70">
        <f t="shared" si="63"/>
        <v>2168070.84</v>
      </c>
      <c r="O52" s="69">
        <f t="shared" si="64"/>
        <v>22328065.669999998</v>
      </c>
      <c r="P52" s="69">
        <v>22352476.439999998</v>
      </c>
      <c r="Q52" s="69">
        <f t="shared" si="65"/>
        <v>2417323</v>
      </c>
      <c r="R52" s="69">
        <f t="shared" si="65"/>
        <v>2729686.61</v>
      </c>
      <c r="S52" s="70">
        <f t="shared" si="65"/>
        <v>2910437.51</v>
      </c>
      <c r="T52" s="7">
        <f t="shared" si="65"/>
        <v>8067876.5199999996</v>
      </c>
      <c r="U52" s="7">
        <f t="shared" si="65"/>
        <v>2426894.79</v>
      </c>
      <c r="V52" s="7">
        <f t="shared" si="65"/>
        <v>2512869.09</v>
      </c>
      <c r="W52" s="70">
        <f t="shared" si="65"/>
        <v>2444858.42</v>
      </c>
      <c r="X52" s="69">
        <f t="shared" si="70"/>
        <v>37804975.259999998</v>
      </c>
      <c r="Y52" s="70">
        <f t="shared" si="66"/>
        <v>15485158.620000001</v>
      </c>
      <c r="Z52" s="70">
        <f t="shared" si="66"/>
        <v>2700362.02</v>
      </c>
      <c r="AA52" s="70">
        <f t="shared" si="66"/>
        <v>2311782.2999999998</v>
      </c>
      <c r="AB52" s="70">
        <f t="shared" si="66"/>
        <v>2583944.73</v>
      </c>
      <c r="AC52" s="70">
        <f t="shared" si="66"/>
        <v>2736773.07</v>
      </c>
      <c r="AD52" s="72">
        <f t="shared" si="66"/>
        <v>2725995.71</v>
      </c>
      <c r="AE52" s="72">
        <f t="shared" si="66"/>
        <v>2537553.4</v>
      </c>
      <c r="AF52" s="72">
        <f t="shared" si="66"/>
        <v>31126035.329999998</v>
      </c>
      <c r="AG52" s="39">
        <f t="shared" si="67"/>
        <v>53478511.769999996</v>
      </c>
      <c r="AH52" s="39">
        <f t="shared" si="71"/>
        <v>2546595.7985714283</v>
      </c>
      <c r="AI52" s="5"/>
      <c r="AJ52" s="5"/>
      <c r="AK52" s="5">
        <f t="shared" si="72"/>
        <v>0.20235141027849252</v>
      </c>
      <c r="AL52" s="80"/>
      <c r="AM52" s="80"/>
      <c r="AN52" s="80"/>
      <c r="AO52" s="80"/>
      <c r="AP52" s="7">
        <f t="shared" si="68"/>
        <v>2200162.8369298438</v>
      </c>
      <c r="AQ52" s="70">
        <f>AQ11+AQ18+AQ43</f>
        <v>2200180.91</v>
      </c>
      <c r="AR52" s="46"/>
    </row>
    <row r="53" spans="1:44" s="2" customFormat="1" ht="12.75" customHeight="1" x14ac:dyDescent="0.2">
      <c r="A53" s="12" t="s">
        <v>4</v>
      </c>
      <c r="B53" s="70">
        <f t="shared" si="60"/>
        <v>637970.03999999992</v>
      </c>
      <c r="C53" s="70">
        <f t="shared" si="60"/>
        <v>735541.05</v>
      </c>
      <c r="D53" s="70">
        <f t="shared" si="60"/>
        <v>642338.80000000005</v>
      </c>
      <c r="E53" s="7">
        <f t="shared" si="61"/>
        <v>2015849.89</v>
      </c>
      <c r="F53" s="7">
        <f t="shared" si="62"/>
        <v>2013374.4000000001</v>
      </c>
      <c r="G53" s="70">
        <f t="shared" si="62"/>
        <v>739072.80999999994</v>
      </c>
      <c r="H53" s="7">
        <f>H12+H19+H28+H35</f>
        <v>696552.73</v>
      </c>
      <c r="I53" s="7">
        <v>584429.32999999996</v>
      </c>
      <c r="J53" s="18">
        <f t="shared" si="69"/>
        <v>2020054.87</v>
      </c>
      <c r="K53" s="70">
        <v>4031499.6900000004</v>
      </c>
      <c r="L53" s="70">
        <f t="shared" si="63"/>
        <v>682650.14</v>
      </c>
      <c r="M53" s="70">
        <f t="shared" si="63"/>
        <v>670058.23</v>
      </c>
      <c r="N53" s="70">
        <f t="shared" si="63"/>
        <v>562565.24</v>
      </c>
      <c r="O53" s="69">
        <f t="shared" si="64"/>
        <v>5946773.3000000007</v>
      </c>
      <c r="P53" s="69">
        <v>5949159.3300000001</v>
      </c>
      <c r="Q53" s="69">
        <f t="shared" si="65"/>
        <v>657090.45000000007</v>
      </c>
      <c r="R53" s="69">
        <f t="shared" si="65"/>
        <v>726154.30999999994</v>
      </c>
      <c r="S53" s="70">
        <f t="shared" si="65"/>
        <v>687331.26</v>
      </c>
      <c r="T53" s="7">
        <f t="shared" si="65"/>
        <v>2066109.75</v>
      </c>
      <c r="U53" s="7">
        <f t="shared" si="65"/>
        <v>601175.91999999993</v>
      </c>
      <c r="V53" s="7">
        <f t="shared" si="65"/>
        <v>608904.98</v>
      </c>
      <c r="W53" s="70">
        <f t="shared" si="65"/>
        <v>703477.01</v>
      </c>
      <c r="X53" s="69">
        <f t="shared" si="70"/>
        <v>9928826.9900000002</v>
      </c>
      <c r="Y53" s="70">
        <f t="shared" si="66"/>
        <v>3983329.4099999997</v>
      </c>
      <c r="Z53" s="70">
        <f t="shared" si="66"/>
        <v>699906.62</v>
      </c>
      <c r="AA53" s="70">
        <f t="shared" si="66"/>
        <v>601935.24</v>
      </c>
      <c r="AB53" s="70">
        <f t="shared" si="66"/>
        <v>626490.34</v>
      </c>
      <c r="AC53" s="70">
        <f t="shared" si="66"/>
        <v>667063.24</v>
      </c>
      <c r="AD53" s="72">
        <f t="shared" si="66"/>
        <v>693803.99</v>
      </c>
      <c r="AE53" s="72">
        <f t="shared" si="66"/>
        <v>596470.36</v>
      </c>
      <c r="AF53" s="72">
        <f t="shared" si="66"/>
        <v>7900126.0500000007</v>
      </c>
      <c r="AG53" s="39">
        <f t="shared" si="67"/>
        <v>13849285.380000001</v>
      </c>
      <c r="AH53" s="39">
        <f t="shared" si="71"/>
        <v>659489.78</v>
      </c>
      <c r="AI53" s="5"/>
      <c r="AJ53" s="5"/>
      <c r="AK53" s="5">
        <f t="shared" si="72"/>
        <v>5.2402775156589004E-2</v>
      </c>
      <c r="AL53" s="80"/>
      <c r="AM53" s="80"/>
      <c r="AN53" s="80"/>
      <c r="AO53" s="80"/>
      <c r="AP53" s="7">
        <f t="shared" si="68"/>
        <v>569774.32622208912</v>
      </c>
      <c r="AQ53" s="70">
        <f>AQ12+AQ19+AQ44</f>
        <v>571211.17999999993</v>
      </c>
      <c r="AR53" s="46"/>
    </row>
    <row r="54" spans="1:44" s="2" customFormat="1" ht="12.75" customHeight="1" x14ac:dyDescent="0.2">
      <c r="A54" s="12" t="s">
        <v>7</v>
      </c>
      <c r="B54" s="70">
        <f>B20</f>
        <v>723254.58</v>
      </c>
      <c r="C54" s="70">
        <f t="shared" ref="C54:D54" si="73">C20</f>
        <v>755452.03</v>
      </c>
      <c r="D54" s="70">
        <f t="shared" si="73"/>
        <v>728740.33</v>
      </c>
      <c r="E54" s="7">
        <f t="shared" si="61"/>
        <v>2207446.94</v>
      </c>
      <c r="F54" s="7">
        <f>F20</f>
        <v>2207446.94</v>
      </c>
      <c r="G54" s="70">
        <f t="shared" ref="G54" si="74">G20</f>
        <v>723059.06</v>
      </c>
      <c r="H54" s="7">
        <f>H20</f>
        <v>730443.99</v>
      </c>
      <c r="I54" s="7">
        <v>726842.17</v>
      </c>
      <c r="J54" s="18">
        <f t="shared" si="69"/>
        <v>2180345.2200000002</v>
      </c>
      <c r="K54" s="70">
        <v>4366579.42</v>
      </c>
      <c r="L54" s="70">
        <f>L20</f>
        <v>757161.25</v>
      </c>
      <c r="M54" s="70">
        <f>M20</f>
        <v>770629.32</v>
      </c>
      <c r="N54" s="70">
        <f>N20</f>
        <v>803463.74</v>
      </c>
      <c r="O54" s="69">
        <f t="shared" si="64"/>
        <v>6697833.7300000004</v>
      </c>
      <c r="P54" s="69">
        <v>6697979.6900000004</v>
      </c>
      <c r="Q54" s="69">
        <f>Q20</f>
        <v>799193.53</v>
      </c>
      <c r="R54" s="69">
        <f>R20</f>
        <v>685136.68</v>
      </c>
      <c r="S54" s="70">
        <f>S20</f>
        <v>756191.64</v>
      </c>
      <c r="T54" s="7">
        <f>T20</f>
        <v>2240521.85</v>
      </c>
      <c r="U54" s="7">
        <f>U20</f>
        <v>689302.04</v>
      </c>
      <c r="V54" s="7">
        <f t="shared" ref="V54" si="75">V20</f>
        <v>715752.95</v>
      </c>
      <c r="W54" s="70">
        <f>W20</f>
        <v>711656.94</v>
      </c>
      <c r="X54" s="69">
        <f t="shared" si="70"/>
        <v>11055213.470000001</v>
      </c>
      <c r="Y54" s="70">
        <f t="shared" ref="Y54:AF54" si="76">Y20</f>
        <v>4361612.58</v>
      </c>
      <c r="Z54" s="70">
        <f t="shared" si="76"/>
        <v>765254.03</v>
      </c>
      <c r="AA54" s="70">
        <f t="shared" si="76"/>
        <v>723118.6</v>
      </c>
      <c r="AB54" s="70">
        <f t="shared" si="76"/>
        <v>756784.1</v>
      </c>
      <c r="AC54" s="70">
        <f t="shared" si="76"/>
        <v>740924.53</v>
      </c>
      <c r="AD54" s="72">
        <f t="shared" si="76"/>
        <v>744057.51</v>
      </c>
      <c r="AE54" s="72">
        <f t="shared" si="76"/>
        <v>805052.4</v>
      </c>
      <c r="AF54" s="72">
        <f t="shared" si="76"/>
        <v>8899722.9499999993</v>
      </c>
      <c r="AG54" s="39">
        <f t="shared" si="67"/>
        <v>15597702.640000001</v>
      </c>
      <c r="AH54" s="39">
        <f t="shared" si="71"/>
        <v>742747.74476190482</v>
      </c>
      <c r="AI54" s="5"/>
      <c r="AJ54" s="5"/>
      <c r="AK54" s="5">
        <f t="shared" si="72"/>
        <v>5.9018417338964152E-2</v>
      </c>
      <c r="AL54" s="80"/>
      <c r="AM54" s="80"/>
      <c r="AN54" s="80"/>
      <c r="AO54" s="80"/>
      <c r="AP54" s="7">
        <f t="shared" si="68"/>
        <v>641706.07135821041</v>
      </c>
      <c r="AQ54" s="70">
        <f>AQ20</f>
        <v>642208.44999999995</v>
      </c>
      <c r="AR54" s="46"/>
    </row>
    <row r="55" spans="1:44" s="2" customFormat="1" ht="12.75" customHeight="1" x14ac:dyDescent="0.2">
      <c r="A55" s="12" t="s">
        <v>41</v>
      </c>
      <c r="B55" s="70">
        <f t="shared" ref="B55:D55" si="77">B45</f>
        <v>126001</v>
      </c>
      <c r="C55" s="70">
        <f t="shared" si="77"/>
        <v>110621.5</v>
      </c>
      <c r="D55" s="70">
        <f t="shared" si="77"/>
        <v>137072</v>
      </c>
      <c r="E55" s="7">
        <f t="shared" si="61"/>
        <v>373694.5</v>
      </c>
      <c r="F55" s="7">
        <f>F45</f>
        <v>373998.5</v>
      </c>
      <c r="G55" s="70">
        <f t="shared" ref="G55" si="78">G45</f>
        <v>163999</v>
      </c>
      <c r="H55" s="7">
        <f>H45</f>
        <v>156444.5</v>
      </c>
      <c r="I55" s="7">
        <v>130938</v>
      </c>
      <c r="J55" s="18">
        <f t="shared" si="69"/>
        <v>451381.5</v>
      </c>
      <c r="K55" s="70">
        <v>824778.5</v>
      </c>
      <c r="L55" s="70">
        <f>L45</f>
        <v>167934.5</v>
      </c>
      <c r="M55" s="70">
        <f>M45</f>
        <v>141232.5</v>
      </c>
      <c r="N55" s="70">
        <f>N45</f>
        <v>133422.5</v>
      </c>
      <c r="O55" s="69">
        <f t="shared" si="64"/>
        <v>1267368</v>
      </c>
      <c r="P55" s="69">
        <v>1267701</v>
      </c>
      <c r="Q55" s="69">
        <f>Q45</f>
        <v>131353</v>
      </c>
      <c r="R55" s="69">
        <f>R45</f>
        <v>179718.5</v>
      </c>
      <c r="S55" s="70">
        <f>S45</f>
        <v>170725</v>
      </c>
      <c r="T55" s="7">
        <f>T45</f>
        <v>483082</v>
      </c>
      <c r="U55" s="7">
        <f>U45</f>
        <v>193952</v>
      </c>
      <c r="V55" s="7">
        <f t="shared" ref="V55" si="79">V45</f>
        <v>181988.5</v>
      </c>
      <c r="W55" s="70">
        <f>W45</f>
        <v>148324</v>
      </c>
      <c r="X55" s="69">
        <f t="shared" si="70"/>
        <v>2275047.5</v>
      </c>
      <c r="Y55" s="70">
        <f t="shared" ref="Y55:AF55" si="80">Y45</f>
        <v>1007733.5</v>
      </c>
      <c r="Z55" s="70">
        <f t="shared" si="80"/>
        <v>163286.5</v>
      </c>
      <c r="AA55" s="70">
        <f t="shared" si="80"/>
        <v>131943.5</v>
      </c>
      <c r="AB55" s="70">
        <f t="shared" si="80"/>
        <v>152215</v>
      </c>
      <c r="AC55" s="70">
        <f t="shared" si="80"/>
        <v>163013.5</v>
      </c>
      <c r="AD55" s="72">
        <f t="shared" si="80"/>
        <v>105754</v>
      </c>
      <c r="AE55" s="72">
        <f t="shared" si="80"/>
        <v>116824.5</v>
      </c>
      <c r="AF55" s="72">
        <f t="shared" si="80"/>
        <v>1883480.5</v>
      </c>
      <c r="AG55" s="39">
        <f t="shared" si="67"/>
        <v>3151181.5</v>
      </c>
      <c r="AH55" s="39">
        <f t="shared" si="71"/>
        <v>150056.26190476189</v>
      </c>
      <c r="AI55" s="5"/>
      <c r="AJ55" s="5"/>
      <c r="AK55" s="5">
        <f t="shared" si="72"/>
        <v>1.1923406232972205E-2</v>
      </c>
      <c r="AL55" s="80"/>
      <c r="AM55" s="80"/>
      <c r="AN55" s="80"/>
      <c r="AO55" s="80"/>
      <c r="AP55" s="7">
        <f t="shared" si="68"/>
        <v>129642.95750298213</v>
      </c>
      <c r="AQ55" s="70">
        <f t="shared" ref="AQ55" si="81">AQ45</f>
        <v>129642.5</v>
      </c>
      <c r="AR55" s="46"/>
    </row>
    <row r="56" spans="1:44" s="2" customFormat="1" ht="12.75" customHeight="1" x14ac:dyDescent="0.2">
      <c r="A56" s="12" t="s">
        <v>49</v>
      </c>
      <c r="B56" s="70">
        <f>B21</f>
        <v>0</v>
      </c>
      <c r="C56" s="70">
        <f t="shared" ref="C56:AK56" si="82">C21</f>
        <v>0</v>
      </c>
      <c r="D56" s="70">
        <f t="shared" si="82"/>
        <v>0</v>
      </c>
      <c r="E56" s="70">
        <f t="shared" si="82"/>
        <v>0</v>
      </c>
      <c r="F56" s="70">
        <f t="shared" si="82"/>
        <v>0</v>
      </c>
      <c r="G56" s="70">
        <f t="shared" si="82"/>
        <v>0</v>
      </c>
      <c r="H56" s="70">
        <f t="shared" si="82"/>
        <v>0</v>
      </c>
      <c r="I56" s="70">
        <f t="shared" si="82"/>
        <v>0</v>
      </c>
      <c r="J56" s="70">
        <f t="shared" si="82"/>
        <v>0</v>
      </c>
      <c r="K56" s="70">
        <f t="shared" si="82"/>
        <v>0</v>
      </c>
      <c r="L56" s="70">
        <f t="shared" si="82"/>
        <v>0</v>
      </c>
      <c r="M56" s="70">
        <f t="shared" si="82"/>
        <v>0</v>
      </c>
      <c r="N56" s="70">
        <f t="shared" si="82"/>
        <v>0</v>
      </c>
      <c r="O56" s="70">
        <f t="shared" si="82"/>
        <v>0</v>
      </c>
      <c r="P56" s="70">
        <f t="shared" si="82"/>
        <v>0</v>
      </c>
      <c r="Q56" s="70">
        <f t="shared" si="82"/>
        <v>0</v>
      </c>
      <c r="R56" s="70">
        <f t="shared" si="82"/>
        <v>0</v>
      </c>
      <c r="S56" s="70">
        <f t="shared" si="82"/>
        <v>0</v>
      </c>
      <c r="T56" s="70">
        <f t="shared" si="82"/>
        <v>0</v>
      </c>
      <c r="U56" s="70">
        <f t="shared" si="82"/>
        <v>0</v>
      </c>
      <c r="V56" s="70">
        <f t="shared" si="82"/>
        <v>0</v>
      </c>
      <c r="W56" s="70">
        <f t="shared" si="82"/>
        <v>0</v>
      </c>
      <c r="X56" s="70">
        <f t="shared" si="82"/>
        <v>0</v>
      </c>
      <c r="Y56" s="70">
        <f t="shared" si="82"/>
        <v>0</v>
      </c>
      <c r="Z56" s="70">
        <f t="shared" si="82"/>
        <v>0</v>
      </c>
      <c r="AA56" s="70">
        <f t="shared" si="82"/>
        <v>27958.89</v>
      </c>
      <c r="AB56" s="70">
        <f t="shared" si="82"/>
        <v>65229.48</v>
      </c>
      <c r="AC56" s="70">
        <f t="shared" si="82"/>
        <v>82448.98</v>
      </c>
      <c r="AD56" s="72">
        <f t="shared" si="82"/>
        <v>88256.9</v>
      </c>
      <c r="AE56" s="72">
        <f t="shared" si="82"/>
        <v>64654.44</v>
      </c>
      <c r="AF56" s="72">
        <f t="shared" si="82"/>
        <v>328665.68</v>
      </c>
      <c r="AG56" s="39">
        <f t="shared" si="67"/>
        <v>328665.68</v>
      </c>
      <c r="AH56" s="39">
        <f>AG56/5</f>
        <v>65733.135999999999</v>
      </c>
      <c r="AI56" s="70"/>
      <c r="AJ56" s="70"/>
      <c r="AK56" s="56">
        <f t="shared" si="82"/>
        <v>5.2231268028831105E-3</v>
      </c>
      <c r="AL56" s="80"/>
      <c r="AM56" s="80"/>
      <c r="AN56" s="80"/>
      <c r="AO56" s="80"/>
      <c r="AP56" s="7">
        <f>AP21</f>
        <v>56790.953265212003</v>
      </c>
      <c r="AQ56" s="71">
        <f>AQ21</f>
        <v>56643.519999999997</v>
      </c>
      <c r="AR56" s="46"/>
    </row>
    <row r="57" spans="1:44" s="3" customFormat="1" ht="14.25" customHeight="1" x14ac:dyDescent="0.2">
      <c r="A57" s="12" t="s">
        <v>5</v>
      </c>
      <c r="B57" s="70">
        <f>SUM(B50:B56)</f>
        <v>11841233.469999999</v>
      </c>
      <c r="C57" s="70">
        <f t="shared" ref="C57:AK57" si="83">SUM(C50:C56)</f>
        <v>13033815.610000001</v>
      </c>
      <c r="D57" s="70">
        <f t="shared" si="83"/>
        <v>12304949.060000001</v>
      </c>
      <c r="E57" s="70">
        <f t="shared" si="83"/>
        <v>37179998.139999993</v>
      </c>
      <c r="F57" s="70">
        <f t="shared" si="83"/>
        <v>37514856.879999995</v>
      </c>
      <c r="G57" s="70">
        <f t="shared" si="83"/>
        <v>13052255.450000001</v>
      </c>
      <c r="H57" s="70">
        <f t="shared" si="83"/>
        <v>12681259.34</v>
      </c>
      <c r="I57" s="70">
        <f t="shared" si="83"/>
        <v>11385570.789999999</v>
      </c>
      <c r="J57" s="70">
        <f t="shared" si="83"/>
        <v>37119085.579999991</v>
      </c>
      <c r="K57" s="70">
        <f t="shared" si="83"/>
        <v>74907511.340000004</v>
      </c>
      <c r="L57" s="70">
        <f t="shared" si="83"/>
        <v>12687196.25</v>
      </c>
      <c r="M57" s="70">
        <f t="shared" si="83"/>
        <v>12764593.260000002</v>
      </c>
      <c r="N57" s="70">
        <f t="shared" si="83"/>
        <v>11668588.800000001</v>
      </c>
      <c r="O57" s="70">
        <f t="shared" si="83"/>
        <v>112027889.65000001</v>
      </c>
      <c r="P57" s="70">
        <f t="shared" si="83"/>
        <v>112237123.48</v>
      </c>
      <c r="Q57" s="70">
        <f t="shared" si="83"/>
        <v>12649847.089999998</v>
      </c>
      <c r="R57" s="70">
        <f t="shared" si="83"/>
        <v>12708901.16</v>
      </c>
      <c r="S57" s="70">
        <f t="shared" si="83"/>
        <v>13324447.76</v>
      </c>
      <c r="T57" s="70">
        <f t="shared" si="83"/>
        <v>39103849.079999998</v>
      </c>
      <c r="U57" s="70">
        <f t="shared" si="83"/>
        <v>12203900.940000001</v>
      </c>
      <c r="V57" s="70">
        <f t="shared" si="83"/>
        <v>12820009.789999999</v>
      </c>
      <c r="W57" s="70">
        <f t="shared" si="83"/>
        <v>11735712.129999999</v>
      </c>
      <c r="X57" s="70">
        <f t="shared" si="83"/>
        <v>188100595.42000002</v>
      </c>
      <c r="Y57" s="70">
        <f>SUM(Y50:Y56)</f>
        <v>76294395.209999993</v>
      </c>
      <c r="Z57" s="70">
        <f t="shared" ref="Z57:AG57" si="84">SUM(Z50:Z56)</f>
        <v>12704115.319999998</v>
      </c>
      <c r="AA57" s="70">
        <f t="shared" si="84"/>
        <v>11380498.690000001</v>
      </c>
      <c r="AB57" s="70">
        <f t="shared" si="84"/>
        <v>12333882.289999999</v>
      </c>
      <c r="AC57" s="70">
        <f t="shared" si="84"/>
        <v>13108683.08</v>
      </c>
      <c r="AD57" s="72">
        <f t="shared" si="84"/>
        <v>12726226.560000001</v>
      </c>
      <c r="AE57" s="72">
        <f t="shared" si="84"/>
        <v>11585264.52</v>
      </c>
      <c r="AF57" s="72">
        <f t="shared" si="84"/>
        <v>150996488.83999997</v>
      </c>
      <c r="AG57" s="70">
        <f t="shared" si="84"/>
        <v>263233612.31999993</v>
      </c>
      <c r="AH57" s="70">
        <f t="shared" si="83"/>
        <v>12585016.30933333</v>
      </c>
      <c r="AI57" s="70">
        <f t="shared" si="83"/>
        <v>0</v>
      </c>
      <c r="AJ57" s="70"/>
      <c r="AK57" s="70">
        <f t="shared" si="83"/>
        <v>1</v>
      </c>
      <c r="AL57" s="80"/>
      <c r="AM57" s="80"/>
      <c r="AN57" s="80"/>
      <c r="AO57" s="80"/>
      <c r="AP57" s="7">
        <f t="shared" ref="AP57" si="85">SUM(AP50:AP56)</f>
        <v>10872980.000000002</v>
      </c>
      <c r="AQ57" s="70">
        <f>SUM(AQ50:AQ56)</f>
        <v>10872979.999999998</v>
      </c>
      <c r="AR57" s="76"/>
    </row>
    <row r="58" spans="1:44" s="2" customFormat="1" hidden="1" x14ac:dyDescent="0.2">
      <c r="A58" s="44"/>
      <c r="B58" s="45"/>
      <c r="C58" s="45"/>
      <c r="D58" s="45"/>
      <c r="E58" s="46"/>
      <c r="G58" s="46"/>
      <c r="M58" s="47"/>
      <c r="N58" s="47"/>
    </row>
    <row r="59" spans="1:44" s="48" customFormat="1" hidden="1" x14ac:dyDescent="0.2">
      <c r="B59" s="49"/>
      <c r="C59" s="50"/>
      <c r="D59" s="50"/>
      <c r="M59" s="23"/>
      <c r="N59" s="23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44" s="4" customFormat="1" x14ac:dyDescent="0.2">
      <c r="A60" s="48"/>
      <c r="B60" s="24"/>
      <c r="C60" s="24"/>
      <c r="D60" s="24"/>
      <c r="AG60" s="52"/>
      <c r="AP60" s="52"/>
      <c r="AQ60" s="52"/>
    </row>
    <row r="61" spans="1:44" x14ac:dyDescent="0.2">
      <c r="AG61" s="53"/>
      <c r="AQ61" s="73"/>
    </row>
    <row r="62" spans="1:44" x14ac:dyDescent="0.2">
      <c r="AO62" s="53"/>
      <c r="AP62" s="53"/>
    </row>
    <row r="63" spans="1:44" x14ac:dyDescent="0.2">
      <c r="A63" s="16" t="s">
        <v>13</v>
      </c>
      <c r="B63" s="16"/>
      <c r="C63" s="16"/>
      <c r="D63" s="16"/>
      <c r="E63" s="19"/>
      <c r="F63" s="19"/>
      <c r="G63" s="4" t="s">
        <v>12</v>
      </c>
      <c r="H63" s="19"/>
      <c r="J63" s="16" t="s">
        <v>13</v>
      </c>
      <c r="M63" s="16"/>
      <c r="N63" s="16"/>
      <c r="O63" s="19"/>
      <c r="P63" s="4" t="s">
        <v>12</v>
      </c>
      <c r="Q63" s="19"/>
      <c r="R63" s="16" t="s">
        <v>13</v>
      </c>
      <c r="W63" s="16"/>
      <c r="X63" s="16"/>
      <c r="Y63" s="4" t="s">
        <v>12</v>
      </c>
      <c r="Z63" s="19"/>
      <c r="AA63" s="16" t="s">
        <v>13</v>
      </c>
      <c r="AB63" s="19"/>
      <c r="AC63" s="19"/>
      <c r="AD63" s="19"/>
      <c r="AE63" s="19"/>
      <c r="AF63" s="19"/>
      <c r="AG63" s="4" t="s">
        <v>12</v>
      </c>
      <c r="AI63" s="16" t="s">
        <v>13</v>
      </c>
      <c r="AJ63" s="19"/>
      <c r="AK63" s="19"/>
      <c r="AL63" s="19"/>
      <c r="AM63" s="19"/>
      <c r="AN63" s="19"/>
      <c r="AO63" s="4" t="s">
        <v>12</v>
      </c>
      <c r="AQ63" s="16"/>
    </row>
    <row r="64" spans="1:44" x14ac:dyDescent="0.2">
      <c r="A64" s="16" t="s">
        <v>14</v>
      </c>
      <c r="B64" s="16"/>
      <c r="C64" s="16"/>
      <c r="D64" s="16"/>
      <c r="E64" s="16"/>
      <c r="F64" s="16"/>
      <c r="G64" s="16" t="s">
        <v>15</v>
      </c>
      <c r="H64" s="16"/>
      <c r="J64" s="16" t="s">
        <v>14</v>
      </c>
      <c r="M64" s="16"/>
      <c r="N64" s="16"/>
      <c r="O64" s="16"/>
      <c r="P64" s="16" t="s">
        <v>15</v>
      </c>
      <c r="Q64" s="16"/>
      <c r="R64" s="16" t="s">
        <v>14</v>
      </c>
      <c r="W64" s="16"/>
      <c r="X64" s="16"/>
      <c r="Y64" s="16" t="s">
        <v>15</v>
      </c>
      <c r="Z64" s="16"/>
      <c r="AA64" s="16" t="s">
        <v>14</v>
      </c>
      <c r="AB64" s="16"/>
      <c r="AC64" s="16"/>
      <c r="AD64" s="16"/>
      <c r="AE64" s="16"/>
      <c r="AF64" s="16"/>
      <c r="AG64" s="16" t="s">
        <v>15</v>
      </c>
      <c r="AI64" s="16" t="s">
        <v>14</v>
      </c>
      <c r="AJ64" s="16"/>
      <c r="AK64" s="16"/>
      <c r="AL64" s="16"/>
      <c r="AM64" s="16"/>
      <c r="AN64" s="16"/>
      <c r="AO64" s="16" t="s">
        <v>15</v>
      </c>
      <c r="AQ64" s="16"/>
    </row>
    <row r="65" spans="41:42" s="1" customFormat="1" x14ac:dyDescent="0.2">
      <c r="AO65" s="53"/>
      <c r="AP65" s="53"/>
    </row>
    <row r="66" spans="41:42" s="1" customFormat="1" x14ac:dyDescent="0.2">
      <c r="AO66" s="53"/>
      <c r="AP66" s="53"/>
    </row>
    <row r="67" spans="41:42" s="1" customFormat="1" x14ac:dyDescent="0.2">
      <c r="AO67" s="53"/>
      <c r="AP67" s="53"/>
    </row>
    <row r="68" spans="41:42" s="1" customFormat="1" x14ac:dyDescent="0.2">
      <c r="AO68" s="53"/>
      <c r="AP68" s="53"/>
    </row>
    <row r="69" spans="41:42" s="1" customFormat="1" x14ac:dyDescent="0.2">
      <c r="AO69" s="53"/>
      <c r="AP69" s="53"/>
    </row>
    <row r="70" spans="41:42" s="1" customFormat="1" x14ac:dyDescent="0.2"/>
    <row r="71" spans="41:42" s="1" customFormat="1" x14ac:dyDescent="0.2"/>
    <row r="72" spans="41:42" s="1" customFormat="1" x14ac:dyDescent="0.2">
      <c r="AP72" s="53"/>
    </row>
    <row r="73" spans="41:42" s="1" customFormat="1" x14ac:dyDescent="0.2"/>
    <row r="74" spans="41:42" s="1" customFormat="1" x14ac:dyDescent="0.2"/>
  </sheetData>
  <mergeCells count="16">
    <mergeCell ref="A5:J5"/>
    <mergeCell ref="AI5:AN5"/>
    <mergeCell ref="AI4:AN4"/>
    <mergeCell ref="I4:Q4"/>
    <mergeCell ref="K5:P5"/>
    <mergeCell ref="R4:Z4"/>
    <mergeCell ref="R5:Z5"/>
    <mergeCell ref="AA4:AF4"/>
    <mergeCell ref="AA5:AF5"/>
    <mergeCell ref="A4:H4"/>
    <mergeCell ref="AO4:AQ4"/>
    <mergeCell ref="AO9:AO57"/>
    <mergeCell ref="AL9:AL57"/>
    <mergeCell ref="AM9:AM57"/>
    <mergeCell ref="AN9:AN57"/>
    <mergeCell ref="AO5:AQ5"/>
  </mergeCells>
  <pageMargins left="0.11811023622047245" right="0.11811023622047245" top="0.15748031496062992" bottom="0.1574803149606299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desfasurator</vt:lpstr>
      <vt:lpstr>repartizare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2020-01-27T13:43:42Z</dcterms:modified>
</cp:coreProperties>
</file>