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/>
  </bookViews>
  <sheets>
    <sheet name="repartizare februarie 2021" sheetId="53" r:id="rId1"/>
  </sheets>
  <calcPr calcId="145621"/>
</workbook>
</file>

<file path=xl/calcChain.xml><?xml version="1.0" encoding="utf-8"?>
<calcChain xmlns="http://schemas.openxmlformats.org/spreadsheetml/2006/main">
  <c r="AQ38" i="53" l="1"/>
  <c r="AQ47" i="53"/>
  <c r="AQ59" i="53" s="1"/>
  <c r="AQ46" i="53"/>
  <c r="AQ45" i="53"/>
  <c r="AQ44" i="53"/>
  <c r="AQ43" i="53"/>
  <c r="AQ42" i="53"/>
  <c r="AQ52" i="53" s="1"/>
  <c r="AQ60" i="53" s="1"/>
  <c r="AQ29" i="53"/>
  <c r="AQ22" i="53"/>
  <c r="AQ13" i="53"/>
  <c r="AI21" i="53"/>
  <c r="AJ21" i="53" s="1"/>
  <c r="AQ48" i="53" l="1"/>
  <c r="AP46" i="53" l="1"/>
  <c r="AI9" i="53"/>
  <c r="AK60" i="53"/>
  <c r="AP58" i="53"/>
  <c r="AH58" i="53"/>
  <c r="AG58" i="53"/>
  <c r="AF58" i="53"/>
  <c r="AE58" i="53"/>
  <c r="AD58" i="53"/>
  <c r="AC58" i="53"/>
  <c r="AB58" i="53"/>
  <c r="AA58" i="53"/>
  <c r="Z58" i="53"/>
  <c r="Y58" i="53"/>
  <c r="W58" i="53"/>
  <c r="V58" i="53"/>
  <c r="U58" i="53"/>
  <c r="T58" i="53"/>
  <c r="S58" i="53"/>
  <c r="R58" i="53"/>
  <c r="Q58" i="53"/>
  <c r="P58" i="53"/>
  <c r="AI58" i="53" s="1"/>
  <c r="AJ58" i="53" s="1"/>
  <c r="O58" i="53"/>
  <c r="N58" i="53"/>
  <c r="M58" i="53"/>
  <c r="L58" i="53"/>
  <c r="K58" i="53"/>
  <c r="K60" i="53" s="1"/>
  <c r="J58" i="53"/>
  <c r="I58" i="53"/>
  <c r="I60" i="53" s="1"/>
  <c r="H58" i="53"/>
  <c r="G58" i="53"/>
  <c r="F58" i="53"/>
  <c r="E58" i="53"/>
  <c r="D58" i="53"/>
  <c r="C58" i="53"/>
  <c r="B58" i="53"/>
  <c r="AF57" i="53"/>
  <c r="Y57" i="53"/>
  <c r="F57" i="53"/>
  <c r="AP56" i="53"/>
  <c r="AH56" i="53"/>
  <c r="AG56" i="53"/>
  <c r="AF56" i="53"/>
  <c r="AE56" i="53"/>
  <c r="AD56" i="53"/>
  <c r="AC56" i="53"/>
  <c r="AB56" i="53"/>
  <c r="AA56" i="53"/>
  <c r="Z56" i="53"/>
  <c r="Y56" i="53"/>
  <c r="W56" i="53"/>
  <c r="V56" i="53"/>
  <c r="U56" i="53"/>
  <c r="T56" i="53"/>
  <c r="S56" i="53"/>
  <c r="R56" i="53"/>
  <c r="Q56" i="53"/>
  <c r="N56" i="53"/>
  <c r="M56" i="53"/>
  <c r="L56" i="53"/>
  <c r="H56" i="53"/>
  <c r="G56" i="53"/>
  <c r="F56" i="53"/>
  <c r="D56" i="53"/>
  <c r="C56" i="53"/>
  <c r="B56" i="53"/>
  <c r="AF55" i="53"/>
  <c r="Y55" i="53"/>
  <c r="H55" i="53"/>
  <c r="F55" i="53"/>
  <c r="AF54" i="53"/>
  <c r="Y54" i="53"/>
  <c r="H54" i="53"/>
  <c r="F54" i="53"/>
  <c r="AF53" i="53"/>
  <c r="Y53" i="53"/>
  <c r="H53" i="53"/>
  <c r="F53" i="53"/>
  <c r="AF52" i="53"/>
  <c r="Y52" i="53"/>
  <c r="H52" i="53"/>
  <c r="F52" i="53"/>
  <c r="AF48" i="53"/>
  <c r="Y48" i="53"/>
  <c r="F48" i="53"/>
  <c r="AH46" i="53"/>
  <c r="AH57" i="53" s="1"/>
  <c r="AG46" i="53"/>
  <c r="AG57" i="53" s="1"/>
  <c r="AE46" i="53"/>
  <c r="AE57" i="53" s="1"/>
  <c r="AD46" i="53"/>
  <c r="AD57" i="53" s="1"/>
  <c r="AC46" i="53"/>
  <c r="AC57" i="53" s="1"/>
  <c r="AB46" i="53"/>
  <c r="AB57" i="53" s="1"/>
  <c r="AA46" i="53"/>
  <c r="AA57" i="53" s="1"/>
  <c r="Z46" i="53"/>
  <c r="Z57" i="53" s="1"/>
  <c r="W46" i="53"/>
  <c r="W57" i="53" s="1"/>
  <c r="V46" i="53"/>
  <c r="V57" i="53" s="1"/>
  <c r="U46" i="53"/>
  <c r="U57" i="53" s="1"/>
  <c r="T46" i="53"/>
  <c r="S46" i="53"/>
  <c r="S57" i="53" s="1"/>
  <c r="R46" i="53"/>
  <c r="R57" i="53" s="1"/>
  <c r="Q46" i="53"/>
  <c r="Q57" i="53" s="1"/>
  <c r="N46" i="53"/>
  <c r="N57" i="53" s="1"/>
  <c r="M46" i="53"/>
  <c r="L46" i="53"/>
  <c r="H46" i="53"/>
  <c r="H57" i="53" s="1"/>
  <c r="G46" i="53"/>
  <c r="G57" i="53" s="1"/>
  <c r="D46" i="53"/>
  <c r="D57" i="53" s="1"/>
  <c r="C46" i="53"/>
  <c r="C57" i="53" s="1"/>
  <c r="B46" i="53"/>
  <c r="B57" i="53" s="1"/>
  <c r="AP45" i="53"/>
  <c r="AH45" i="53"/>
  <c r="AH55" i="53" s="1"/>
  <c r="AG45" i="53"/>
  <c r="AE45" i="53"/>
  <c r="AE55" i="53" s="1"/>
  <c r="AD45" i="53"/>
  <c r="AD55" i="53" s="1"/>
  <c r="AC45" i="53"/>
  <c r="AC55" i="53" s="1"/>
  <c r="AB45" i="53"/>
  <c r="AB55" i="53" s="1"/>
  <c r="AA45" i="53"/>
  <c r="AA55" i="53" s="1"/>
  <c r="Z45" i="53"/>
  <c r="Z55" i="53" s="1"/>
  <c r="W45" i="53"/>
  <c r="W55" i="53" s="1"/>
  <c r="V45" i="53"/>
  <c r="V55" i="53" s="1"/>
  <c r="U45" i="53"/>
  <c r="U55" i="53" s="1"/>
  <c r="T45" i="53"/>
  <c r="T55" i="53" s="1"/>
  <c r="S45" i="53"/>
  <c r="S55" i="53" s="1"/>
  <c r="R45" i="53"/>
  <c r="R55" i="53" s="1"/>
  <c r="Q45" i="53"/>
  <c r="Q55" i="53" s="1"/>
  <c r="N45" i="53"/>
  <c r="N55" i="53" s="1"/>
  <c r="M45" i="53"/>
  <c r="M55" i="53" s="1"/>
  <c r="L45" i="53"/>
  <c r="L55" i="53" s="1"/>
  <c r="H45" i="53"/>
  <c r="G45" i="53"/>
  <c r="G55" i="53" s="1"/>
  <c r="D45" i="53"/>
  <c r="D55" i="53" s="1"/>
  <c r="C45" i="53"/>
  <c r="C55" i="53" s="1"/>
  <c r="B45" i="53"/>
  <c r="B55" i="53" s="1"/>
  <c r="AP44" i="53"/>
  <c r="AH44" i="53"/>
  <c r="AH54" i="53" s="1"/>
  <c r="AG44" i="53"/>
  <c r="AE44" i="53"/>
  <c r="AE54" i="53" s="1"/>
  <c r="AD44" i="53"/>
  <c r="AD54" i="53" s="1"/>
  <c r="AC44" i="53"/>
  <c r="AC54" i="53" s="1"/>
  <c r="AB44" i="53"/>
  <c r="AB54" i="53" s="1"/>
  <c r="AA44" i="53"/>
  <c r="AA54" i="53" s="1"/>
  <c r="Z44" i="53"/>
  <c r="Z54" i="53" s="1"/>
  <c r="W44" i="53"/>
  <c r="W54" i="53" s="1"/>
  <c r="V44" i="53"/>
  <c r="V54" i="53" s="1"/>
  <c r="U44" i="53"/>
  <c r="U54" i="53" s="1"/>
  <c r="T44" i="53"/>
  <c r="T54" i="53" s="1"/>
  <c r="S44" i="53"/>
  <c r="S54" i="53" s="1"/>
  <c r="R44" i="53"/>
  <c r="R54" i="53" s="1"/>
  <c r="Q44" i="53"/>
  <c r="Q54" i="53" s="1"/>
  <c r="N44" i="53"/>
  <c r="N54" i="53" s="1"/>
  <c r="M44" i="53"/>
  <c r="M54" i="53" s="1"/>
  <c r="L44" i="53"/>
  <c r="L54" i="53" s="1"/>
  <c r="H44" i="53"/>
  <c r="G44" i="53"/>
  <c r="G54" i="53" s="1"/>
  <c r="D44" i="53"/>
  <c r="D54" i="53" s="1"/>
  <c r="C44" i="53"/>
  <c r="C54" i="53" s="1"/>
  <c r="B44" i="53"/>
  <c r="AP43" i="53"/>
  <c r="AH43" i="53"/>
  <c r="AH53" i="53" s="1"/>
  <c r="AG43" i="53"/>
  <c r="AG53" i="53" s="1"/>
  <c r="AE43" i="53"/>
  <c r="AE53" i="53" s="1"/>
  <c r="AD43" i="53"/>
  <c r="AD53" i="53" s="1"/>
  <c r="AC43" i="53"/>
  <c r="AC53" i="53" s="1"/>
  <c r="AB43" i="53"/>
  <c r="AB53" i="53" s="1"/>
  <c r="AA43" i="53"/>
  <c r="AA53" i="53" s="1"/>
  <c r="Z43" i="53"/>
  <c r="Z53" i="53" s="1"/>
  <c r="W43" i="53"/>
  <c r="W53" i="53" s="1"/>
  <c r="V43" i="53"/>
  <c r="V53" i="53" s="1"/>
  <c r="U43" i="53"/>
  <c r="U53" i="53" s="1"/>
  <c r="T43" i="53"/>
  <c r="T53" i="53" s="1"/>
  <c r="S43" i="53"/>
  <c r="S53" i="53" s="1"/>
  <c r="R43" i="53"/>
  <c r="R53" i="53" s="1"/>
  <c r="Q43" i="53"/>
  <c r="Q53" i="53" s="1"/>
  <c r="N43" i="53"/>
  <c r="N53" i="53" s="1"/>
  <c r="M43" i="53"/>
  <c r="M53" i="53" s="1"/>
  <c r="L43" i="53"/>
  <c r="L53" i="53" s="1"/>
  <c r="H43" i="53"/>
  <c r="G43" i="53"/>
  <c r="G53" i="53" s="1"/>
  <c r="D43" i="53"/>
  <c r="D53" i="53" s="1"/>
  <c r="C43" i="53"/>
  <c r="C53" i="53" s="1"/>
  <c r="B43" i="53"/>
  <c r="B53" i="53" s="1"/>
  <c r="AP42" i="53"/>
  <c r="AH42" i="53"/>
  <c r="AH52" i="53" s="1"/>
  <c r="AG42" i="53"/>
  <c r="AG52" i="53" s="1"/>
  <c r="AE42" i="53"/>
  <c r="AD42" i="53"/>
  <c r="AD52" i="53" s="1"/>
  <c r="AC42" i="53"/>
  <c r="AB42" i="53"/>
  <c r="AB52" i="53" s="1"/>
  <c r="AA42" i="53"/>
  <c r="AA52" i="53" s="1"/>
  <c r="Z42" i="53"/>
  <c r="Z52" i="53" s="1"/>
  <c r="W42" i="53"/>
  <c r="V42" i="53"/>
  <c r="U42" i="53"/>
  <c r="T42" i="53"/>
  <c r="T52" i="53" s="1"/>
  <c r="S42" i="53"/>
  <c r="S52" i="53" s="1"/>
  <c r="R42" i="53"/>
  <c r="R52" i="53" s="1"/>
  <c r="Q42" i="53"/>
  <c r="Q52" i="53" s="1"/>
  <c r="P42" i="53"/>
  <c r="P48" i="53" s="1"/>
  <c r="N42" i="53"/>
  <c r="M42" i="53"/>
  <c r="M52" i="53" s="1"/>
  <c r="L42" i="53"/>
  <c r="L52" i="53" s="1"/>
  <c r="H42" i="53"/>
  <c r="G42" i="53"/>
  <c r="D42" i="53"/>
  <c r="C42" i="53"/>
  <c r="B42" i="53"/>
  <c r="B52" i="53" s="1"/>
  <c r="AP38" i="53"/>
  <c r="AH38" i="53"/>
  <c r="AG38" i="53"/>
  <c r="AF38" i="53"/>
  <c r="AE38" i="53"/>
  <c r="AD38" i="53"/>
  <c r="AC38" i="53"/>
  <c r="AB38" i="53"/>
  <c r="AA38" i="53"/>
  <c r="Z38" i="53"/>
  <c r="Y38" i="53"/>
  <c r="W38" i="53"/>
  <c r="V38" i="53"/>
  <c r="U38" i="53"/>
  <c r="T38" i="53"/>
  <c r="S38" i="53"/>
  <c r="R38" i="53"/>
  <c r="Q38" i="53"/>
  <c r="P38" i="53"/>
  <c r="N38" i="53"/>
  <c r="M38" i="53"/>
  <c r="L38" i="53"/>
  <c r="H38" i="53"/>
  <c r="G38" i="53"/>
  <c r="F38" i="53"/>
  <c r="D38" i="53"/>
  <c r="C38" i="53"/>
  <c r="B38" i="53"/>
  <c r="AI36" i="53"/>
  <c r="AJ36" i="53" s="1"/>
  <c r="X36" i="53"/>
  <c r="O36" i="53"/>
  <c r="J36" i="53"/>
  <c r="E36" i="53"/>
  <c r="AI35" i="53"/>
  <c r="AJ35" i="53" s="1"/>
  <c r="X35" i="53"/>
  <c r="O35" i="53"/>
  <c r="J35" i="53"/>
  <c r="E35" i="53"/>
  <c r="AI34" i="53"/>
  <c r="AJ34" i="53" s="1"/>
  <c r="X34" i="53"/>
  <c r="O34" i="53"/>
  <c r="J34" i="53"/>
  <c r="E34" i="53"/>
  <c r="AI33" i="53"/>
  <c r="AJ33" i="53" s="1"/>
  <c r="X33" i="53"/>
  <c r="O33" i="53"/>
  <c r="J33" i="53"/>
  <c r="E33" i="53"/>
  <c r="AI32" i="53"/>
  <c r="AJ32" i="53" s="1"/>
  <c r="X32" i="53"/>
  <c r="O32" i="53"/>
  <c r="J32" i="53"/>
  <c r="E32" i="53"/>
  <c r="AP29" i="53"/>
  <c r="AH29" i="53"/>
  <c r="AG29" i="53"/>
  <c r="AF29" i="53"/>
  <c r="AE29" i="53"/>
  <c r="AD29" i="53"/>
  <c r="AC29" i="53"/>
  <c r="AB29" i="53"/>
  <c r="AA29" i="53"/>
  <c r="Z29" i="53"/>
  <c r="Y29" i="53"/>
  <c r="W29" i="53"/>
  <c r="V29" i="53"/>
  <c r="U29" i="53"/>
  <c r="T29" i="53"/>
  <c r="S29" i="53"/>
  <c r="R29" i="53"/>
  <c r="Q29" i="53"/>
  <c r="P29" i="53"/>
  <c r="N29" i="53"/>
  <c r="M29" i="53"/>
  <c r="L29" i="53"/>
  <c r="K29" i="53"/>
  <c r="H29" i="53"/>
  <c r="G29" i="53"/>
  <c r="F29" i="53"/>
  <c r="D29" i="53"/>
  <c r="C29" i="53"/>
  <c r="B29" i="53"/>
  <c r="AI28" i="53"/>
  <c r="AJ28" i="53" s="1"/>
  <c r="X28" i="53"/>
  <c r="O28" i="53"/>
  <c r="J28" i="53"/>
  <c r="E28" i="53"/>
  <c r="AI27" i="53"/>
  <c r="AJ27" i="53" s="1"/>
  <c r="X27" i="53"/>
  <c r="O27" i="53"/>
  <c r="J27" i="53"/>
  <c r="E27" i="53"/>
  <c r="AI26" i="53"/>
  <c r="AJ26" i="53" s="1"/>
  <c r="X26" i="53"/>
  <c r="O26" i="53"/>
  <c r="J26" i="53"/>
  <c r="E26" i="53"/>
  <c r="AI25" i="53"/>
  <c r="AJ25" i="53" s="1"/>
  <c r="X25" i="53"/>
  <c r="O25" i="53"/>
  <c r="J25" i="53"/>
  <c r="E25" i="53"/>
  <c r="AP22" i="53"/>
  <c r="AL22" i="53"/>
  <c r="AK22" i="53"/>
  <c r="AH22" i="53"/>
  <c r="AG22" i="53"/>
  <c r="AF22" i="53"/>
  <c r="AE22" i="53"/>
  <c r="AD22" i="53"/>
  <c r="AC22" i="53"/>
  <c r="AB22" i="53"/>
  <c r="AA22" i="53"/>
  <c r="Z22" i="53"/>
  <c r="Y22" i="53"/>
  <c r="W22" i="53"/>
  <c r="V22" i="53"/>
  <c r="U22" i="53"/>
  <c r="T22" i="53"/>
  <c r="S22" i="53"/>
  <c r="R22" i="53"/>
  <c r="Q22" i="53"/>
  <c r="P22" i="53"/>
  <c r="N22" i="53"/>
  <c r="M22" i="53"/>
  <c r="L22" i="53"/>
  <c r="H22" i="53"/>
  <c r="G22" i="53"/>
  <c r="F22" i="53"/>
  <c r="D22" i="53"/>
  <c r="C22" i="53"/>
  <c r="B22" i="53"/>
  <c r="X21" i="53"/>
  <c r="X58" i="53" s="1"/>
  <c r="AI20" i="53"/>
  <c r="AJ20" i="53" s="1"/>
  <c r="X20" i="53"/>
  <c r="O20" i="53"/>
  <c r="J20" i="53"/>
  <c r="E20" i="53"/>
  <c r="AI19" i="53"/>
  <c r="AJ19" i="53" s="1"/>
  <c r="X19" i="53"/>
  <c r="O19" i="53"/>
  <c r="J19" i="53"/>
  <c r="E19" i="53"/>
  <c r="AI18" i="53"/>
  <c r="AJ18" i="53" s="1"/>
  <c r="X18" i="53"/>
  <c r="O18" i="53"/>
  <c r="J18" i="53"/>
  <c r="E18" i="53"/>
  <c r="AI17" i="53"/>
  <c r="AJ17" i="53" s="1"/>
  <c r="X17" i="53"/>
  <c r="O17" i="53"/>
  <c r="J17" i="53"/>
  <c r="E17" i="53"/>
  <c r="AI16" i="53"/>
  <c r="X16" i="53"/>
  <c r="O16" i="53"/>
  <c r="J16" i="53"/>
  <c r="E16" i="53"/>
  <c r="AP13" i="53"/>
  <c r="AL13" i="53"/>
  <c r="AK13" i="53"/>
  <c r="AH13" i="53"/>
  <c r="AG13" i="53"/>
  <c r="AF13" i="53"/>
  <c r="AE13" i="53"/>
  <c r="AD13" i="53"/>
  <c r="AC13" i="53"/>
  <c r="AB13" i="53"/>
  <c r="AA13" i="53"/>
  <c r="Z13" i="53"/>
  <c r="Y13" i="53"/>
  <c r="W13" i="53"/>
  <c r="V13" i="53"/>
  <c r="U13" i="53"/>
  <c r="T13" i="53"/>
  <c r="S13" i="53"/>
  <c r="R13" i="53"/>
  <c r="Q13" i="53"/>
  <c r="P13" i="53"/>
  <c r="N13" i="53"/>
  <c r="M13" i="53"/>
  <c r="L13" i="53"/>
  <c r="H13" i="53"/>
  <c r="G13" i="53"/>
  <c r="F13" i="53"/>
  <c r="D13" i="53"/>
  <c r="C13" i="53"/>
  <c r="B13" i="53"/>
  <c r="AI12" i="53"/>
  <c r="AJ12" i="53" s="1"/>
  <c r="X12" i="53"/>
  <c r="O12" i="53"/>
  <c r="J12" i="53"/>
  <c r="E12" i="53"/>
  <c r="AI11" i="53"/>
  <c r="AJ11" i="53" s="1"/>
  <c r="X11" i="53"/>
  <c r="O11" i="53"/>
  <c r="J11" i="53"/>
  <c r="E11" i="53"/>
  <c r="AI10" i="53"/>
  <c r="X10" i="53"/>
  <c r="O10" i="53"/>
  <c r="J10" i="53"/>
  <c r="E10" i="53"/>
  <c r="AJ9" i="53"/>
  <c r="X9" i="53"/>
  <c r="O9" i="53"/>
  <c r="J9" i="53"/>
  <c r="E9" i="53"/>
  <c r="AP53" i="53" l="1"/>
  <c r="AP54" i="53"/>
  <c r="J56" i="53"/>
  <c r="O29" i="53"/>
  <c r="X29" i="53"/>
  <c r="J42" i="53"/>
  <c r="J53" i="53"/>
  <c r="O56" i="53"/>
  <c r="E13" i="53"/>
  <c r="J29" i="53"/>
  <c r="X56" i="53"/>
  <c r="AI13" i="53"/>
  <c r="J22" i="53"/>
  <c r="AJ29" i="53"/>
  <c r="E38" i="53"/>
  <c r="AI46" i="53"/>
  <c r="AJ46" i="53" s="1"/>
  <c r="J13" i="53"/>
  <c r="O22" i="53"/>
  <c r="J54" i="53"/>
  <c r="AP55" i="53"/>
  <c r="X22" i="53"/>
  <c r="J38" i="53"/>
  <c r="J55" i="53"/>
  <c r="E56" i="53"/>
  <c r="AI56" i="53"/>
  <c r="AJ56" i="53" s="1"/>
  <c r="AP57" i="53"/>
  <c r="AJ38" i="53"/>
  <c r="AI29" i="53"/>
  <c r="X13" i="53"/>
  <c r="AJ10" i="53"/>
  <c r="AJ13" i="53" s="1"/>
  <c r="AI22" i="53"/>
  <c r="O38" i="53"/>
  <c r="AP48" i="53"/>
  <c r="X38" i="53"/>
  <c r="O13" i="53"/>
  <c r="E22" i="53"/>
  <c r="E29" i="53"/>
  <c r="AI38" i="53"/>
  <c r="O46" i="53"/>
  <c r="V48" i="53"/>
  <c r="AI43" i="53"/>
  <c r="AJ43" i="53" s="1"/>
  <c r="J44" i="53"/>
  <c r="H48" i="53"/>
  <c r="F60" i="53"/>
  <c r="W48" i="53"/>
  <c r="J43" i="53"/>
  <c r="AC48" i="53"/>
  <c r="C48" i="53"/>
  <c r="Q60" i="53"/>
  <c r="AA60" i="53"/>
  <c r="O53" i="53"/>
  <c r="M48" i="53"/>
  <c r="D48" i="53"/>
  <c r="AB60" i="53"/>
  <c r="E55" i="53"/>
  <c r="Y60" i="53"/>
  <c r="X54" i="53"/>
  <c r="U48" i="53"/>
  <c r="AE48" i="53"/>
  <c r="E43" i="53"/>
  <c r="AF60" i="53"/>
  <c r="E44" i="53"/>
  <c r="AI44" i="53"/>
  <c r="AJ44" i="53" s="1"/>
  <c r="X46" i="53"/>
  <c r="O42" i="53"/>
  <c r="O44" i="53"/>
  <c r="X44" i="53"/>
  <c r="O55" i="53"/>
  <c r="AI45" i="53"/>
  <c r="AJ45" i="53" s="1"/>
  <c r="D52" i="53"/>
  <c r="D60" i="53" s="1"/>
  <c r="AI57" i="53"/>
  <c r="AJ57" i="53" s="1"/>
  <c r="X53" i="53"/>
  <c r="R60" i="53"/>
  <c r="E53" i="53"/>
  <c r="S60" i="53"/>
  <c r="E57" i="53"/>
  <c r="Z60" i="53"/>
  <c r="H60" i="53"/>
  <c r="O54" i="53"/>
  <c r="AD60" i="53"/>
  <c r="AI53" i="53"/>
  <c r="AJ53" i="53" s="1"/>
  <c r="X55" i="53"/>
  <c r="J57" i="53"/>
  <c r="AH60" i="53"/>
  <c r="AJ16" i="53"/>
  <c r="E46" i="53"/>
  <c r="Q48" i="53"/>
  <c r="AG48" i="53"/>
  <c r="C52" i="53"/>
  <c r="C60" i="53" s="1"/>
  <c r="U52" i="53"/>
  <c r="U60" i="53" s="1"/>
  <c r="AC52" i="53"/>
  <c r="AC60" i="53" s="1"/>
  <c r="AG54" i="53"/>
  <c r="AI54" i="53" s="1"/>
  <c r="AJ54" i="53" s="1"/>
  <c r="G48" i="53"/>
  <c r="R48" i="53"/>
  <c r="Z48" i="53"/>
  <c r="AH48" i="53"/>
  <c r="N52" i="53"/>
  <c r="N60" i="53" s="1"/>
  <c r="V52" i="53"/>
  <c r="V60" i="53" s="1"/>
  <c r="T57" i="53"/>
  <c r="X57" i="53" s="1"/>
  <c r="J45" i="53"/>
  <c r="S48" i="53"/>
  <c r="AA48" i="53"/>
  <c r="W52" i="53"/>
  <c r="W60" i="53" s="1"/>
  <c r="AE52" i="53"/>
  <c r="AE60" i="53" s="1"/>
  <c r="AP52" i="53"/>
  <c r="L57" i="53"/>
  <c r="E42" i="53"/>
  <c r="X42" i="53"/>
  <c r="J46" i="53"/>
  <c r="T48" i="53"/>
  <c r="AB48" i="53"/>
  <c r="P52" i="53"/>
  <c r="AI52" i="53" s="1"/>
  <c r="AG55" i="53"/>
  <c r="AI55" i="53" s="1"/>
  <c r="AJ55" i="53" s="1"/>
  <c r="M57" i="53"/>
  <c r="M60" i="53" s="1"/>
  <c r="AI42" i="53"/>
  <c r="O43" i="53"/>
  <c r="X43" i="53"/>
  <c r="B48" i="53"/>
  <c r="L48" i="53"/>
  <c r="G52" i="53"/>
  <c r="B54" i="53"/>
  <c r="E54" i="53" s="1"/>
  <c r="AD48" i="53"/>
  <c r="O45" i="53"/>
  <c r="X45" i="53"/>
  <c r="E45" i="53"/>
  <c r="AP60" i="53" l="1"/>
  <c r="J48" i="53"/>
  <c r="O52" i="53"/>
  <c r="E48" i="53"/>
  <c r="O48" i="53"/>
  <c r="AJ22" i="53"/>
  <c r="O57" i="53"/>
  <c r="T60" i="53"/>
  <c r="E52" i="53"/>
  <c r="E60" i="53" s="1"/>
  <c r="B60" i="53"/>
  <c r="J52" i="53"/>
  <c r="J60" i="53" s="1"/>
  <c r="G60" i="53"/>
  <c r="X48" i="53"/>
  <c r="AJ42" i="53"/>
  <c r="AI48" i="53"/>
  <c r="P60" i="53"/>
  <c r="X52" i="53"/>
  <c r="X60" i="53" s="1"/>
  <c r="AG60" i="53"/>
  <c r="L60" i="53"/>
  <c r="AI60" i="53" l="1"/>
  <c r="AJ52" i="53"/>
  <c r="O60" i="53"/>
  <c r="AJ48" i="53"/>
  <c r="AJ60" i="53" l="1"/>
  <c r="AM52" i="53" s="1"/>
  <c r="AM59" i="53" l="1"/>
  <c r="AO59" i="53" s="1"/>
  <c r="AM53" i="53"/>
  <c r="AO53" i="53" s="1"/>
  <c r="AM28" i="53"/>
  <c r="AM27" i="53"/>
  <c r="AM26" i="53"/>
  <c r="AO26" i="53" s="1"/>
  <c r="AM20" i="53"/>
  <c r="AO20" i="53" s="1"/>
  <c r="AM19" i="53"/>
  <c r="AO19" i="53" s="1"/>
  <c r="AM25" i="53"/>
  <c r="AO25" i="53" s="1"/>
  <c r="AM45" i="53"/>
  <c r="AO45" i="53" s="1"/>
  <c r="AM43" i="53"/>
  <c r="AO43" i="53" s="1"/>
  <c r="AM17" i="53"/>
  <c r="AO17" i="53" s="1"/>
  <c r="AM34" i="53"/>
  <c r="AO34" i="53" s="1"/>
  <c r="AM32" i="53"/>
  <c r="AO32" i="53" s="1"/>
  <c r="AM29" i="53"/>
  <c r="AO29" i="53" s="1"/>
  <c r="AM18" i="53"/>
  <c r="AO18" i="53" s="1"/>
  <c r="AM13" i="53"/>
  <c r="AO13" i="53" s="1"/>
  <c r="AM21" i="53"/>
  <c r="AO21" i="53" s="1"/>
  <c r="AM33" i="53"/>
  <c r="AO33" i="53" s="1"/>
  <c r="AM10" i="53"/>
  <c r="AO10" i="53" s="1"/>
  <c r="AM46" i="53"/>
  <c r="AO46" i="53" s="1"/>
  <c r="AM44" i="53"/>
  <c r="AO44" i="53" s="1"/>
  <c r="AM58" i="53"/>
  <c r="AO58" i="53" s="1"/>
  <c r="AM12" i="53"/>
  <c r="AO12" i="53" s="1"/>
  <c r="AM35" i="53"/>
  <c r="AO35" i="53" s="1"/>
  <c r="AM56" i="53"/>
  <c r="AO56" i="53" s="1"/>
  <c r="AM9" i="53"/>
  <c r="AO9" i="53" s="1"/>
  <c r="AM38" i="53"/>
  <c r="AO38" i="53" s="1"/>
  <c r="AM36" i="53"/>
  <c r="AO36" i="53" s="1"/>
  <c r="AM11" i="53"/>
  <c r="AO11" i="53" s="1"/>
  <c r="AM54" i="53"/>
  <c r="AM57" i="53"/>
  <c r="AO57" i="53" s="1"/>
  <c r="AM55" i="53"/>
  <c r="AO55" i="53" s="1"/>
  <c r="AM16" i="53"/>
  <c r="AO16" i="53" s="1"/>
  <c r="AM22" i="53"/>
  <c r="AO22" i="53" s="1"/>
  <c r="AM42" i="53"/>
  <c r="AO42" i="53" s="1"/>
  <c r="AM48" i="53"/>
  <c r="AO48" i="53" s="1"/>
  <c r="AO54" i="53" l="1"/>
  <c r="AM60" i="53"/>
  <c r="AO52" i="53"/>
  <c r="AO28" i="53"/>
  <c r="AO27" i="53"/>
  <c r="AO60" i="53" l="1"/>
</calcChain>
</file>

<file path=xl/sharedStrings.xml><?xml version="1.0" encoding="utf-8"?>
<sst xmlns="http://schemas.openxmlformats.org/spreadsheetml/2006/main" count="332" uniqueCount="75">
  <si>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</si>
  <si>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</si>
  <si>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</si>
  <si>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</si>
  <si>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</si>
  <si>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</si>
  <si>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</si>
  <si>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</si>
  <si>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</si>
  <si>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</si>
  <si>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</si>
  <si>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</si>
  <si>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</si>
  <si>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CASA DE ASIGURĂRI DE SĂNĂTATE OLT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</si>
  <si>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</si>
  <si>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</si>
  <si>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</si>
  <si>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</si>
  <si>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</si>
  <si>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</si>
  <si>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</si>
  <si>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</si>
  <si>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</si>
  <si>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</si>
  <si>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</si>
  <si>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</si>
  <si>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</si>
  <si>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</si>
  <si>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</si>
  <si>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</si>
  <si>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</si>
  <si>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</si>
  <si>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Suma repartizata</t>
  </si>
  <si>
    <t>4=1+2+3</t>
  </si>
  <si>
    <t>9=6+7+8</t>
  </si>
  <si>
    <t>14=10+11+12+13</t>
  </si>
  <si>
    <t>Phoenix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</si>
  <si>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</si>
  <si>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</si>
  <si>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</si>
  <si>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</si>
  <si>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</si>
  <si>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</si>
  <si>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>23=15+19+20+21+22</t>
  </si>
  <si>
    <t>SC Domus Med SRL Piatra-Olt</t>
  </si>
  <si>
    <t>Capacitate maxima 2019 valabila pana la 31.07.2019</t>
  </si>
  <si>
    <t>Capacitate maxima 2019 valabila incepand cu  01.08.2019</t>
  </si>
  <si>
    <t>Valoare servicii realizate iulie 2019</t>
  </si>
  <si>
    <t>Valoare servicii realizate ianuarie-iunie 2019 regularizare</t>
  </si>
  <si>
    <t>Valoare servicii realizate august 2019</t>
  </si>
  <si>
    <t>Valoare servicii realizate septembrie 2019</t>
  </si>
  <si>
    <t>Valoare servicii realizate octombrie 2019</t>
  </si>
  <si>
    <t>Valoare servicii realizate noiembrie 2019</t>
  </si>
  <si>
    <t>Valoare servicii realizate decembrie 2019</t>
  </si>
  <si>
    <t>Valoare servicii realizate ianuarie-decembrie 2019 regularizare</t>
  </si>
  <si>
    <t>Valoare servicii realizate ianuarie 2020</t>
  </si>
  <si>
    <t>Valoare servicii realizate februarie 2020</t>
  </si>
  <si>
    <t>Anexa nr.1</t>
  </si>
  <si>
    <t xml:space="preserve">Valoare totala servicii realizate perioada aprilie 2018-februarie 2020 </t>
  </si>
  <si>
    <t xml:space="preserve">Medie lunara servicii realizate perioada aprilie 2018-februarie 2020 </t>
  </si>
  <si>
    <t xml:space="preserve">Pondere servicii realizate in perioada aprilie 2018-februarie  2020 </t>
  </si>
  <si>
    <t>34=14+31+32+33</t>
  </si>
  <si>
    <t>35=34/23 luni</t>
  </si>
  <si>
    <t>38=35i/35 tot.</t>
  </si>
  <si>
    <t>40=38*39</t>
  </si>
  <si>
    <t>Suma repartizata lunar</t>
  </si>
  <si>
    <t>SC Lisimed SRL Slatina</t>
  </si>
  <si>
    <t>Suma stabilita la contractarea din anul 2020</t>
  </si>
  <si>
    <t>Directia Relatii Contractuale,</t>
  </si>
  <si>
    <t>Comp.E.C.S.M.M.D.M.</t>
  </si>
  <si>
    <t>Ec.Carmen CIRJAN</t>
  </si>
  <si>
    <t>Ec.Eduard DRAPATOF</t>
  </si>
  <si>
    <t xml:space="preserve">privind repartizarea serviciilor medicale spitalicesti pentru luna februarie-2021, </t>
  </si>
  <si>
    <t>CREDITE DE ANGAJAMENT APROBATE  LUNAR PENTRU LUNA FEBRUARIE 2021</t>
  </si>
  <si>
    <t>Suma propusa spre contractare in limita mediei lunare pentru luna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</si>
</sst>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9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2" borderId="0" xfId="0" applyFont="1" applyFill="1"/>
    <xf numFmtId="4" fontId="4" fillId="0" borderId="0" xfId="0" applyNumberFormat="1" applyFont="1" applyBorder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1" fillId="2" borderId="0" xfId="0" applyFont="1" applyFill="1"/>
    <xf numFmtId="4" fontId="11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4" fontId="4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topLeftCell="AD28" workbookViewId="0">
      <selection activeCell="AJ60" sqref="AJ60"/>
    </sheetView>
  </sheetViews>
  <sheetFormatPr defaultColWidth="13.85546875" defaultRowHeight="12.75" x14ac:dyDescent="0.2"/>
  <cols>
    <col min="1" max="1" width="31.7109375" style="55" customWidth="1"/>
    <col min="2" max="2" width="12.42578125" style="19" customWidth="1"/>
    <col min="3" max="3" width="12.7109375" style="19" customWidth="1"/>
    <col min="4" max="4" width="12.42578125" style="19" customWidth="1"/>
    <col min="5" max="5" width="13.140625" style="55" customWidth="1"/>
    <col min="6" max="7" width="13.85546875" style="55"/>
    <col min="8" max="9" width="12.5703125" style="55" customWidth="1"/>
    <col min="10" max="10" width="13.42578125" style="55" customWidth="1"/>
    <col min="11" max="11" width="12.5703125" style="55" customWidth="1"/>
    <col min="12" max="12" width="13" style="55" customWidth="1"/>
    <col min="13" max="17" width="13.85546875" style="55"/>
    <col min="18" max="18" width="12.42578125" style="55" customWidth="1"/>
    <col min="19" max="19" width="13" style="55" customWidth="1"/>
    <col min="20" max="20" width="12.7109375" style="55" customWidth="1"/>
    <col min="21" max="21" width="13.140625" style="55" customWidth="1"/>
    <col min="22" max="25" width="13.85546875" style="55"/>
    <col min="26" max="26" width="14.5703125" style="55" customWidth="1"/>
    <col min="27" max="27" width="15.42578125" style="55" customWidth="1"/>
    <col min="28" max="28" width="15.5703125" style="55" customWidth="1"/>
    <col min="29" max="29" width="15.7109375" style="55" customWidth="1"/>
    <col min="30" max="30" width="12.85546875" style="55" customWidth="1"/>
    <col min="31" max="31" width="13.5703125" style="55" customWidth="1"/>
    <col min="32" max="32" width="14.7109375" style="55" customWidth="1"/>
    <col min="33" max="33" width="13.140625" style="55" customWidth="1"/>
    <col min="34" max="34" width="14" style="55" customWidth="1"/>
    <col min="35" max="35" width="14.5703125" style="55" customWidth="1"/>
    <col min="36" max="36" width="14.7109375" style="55" customWidth="1"/>
    <col min="37" max="37" width="12.5703125" style="55" customWidth="1"/>
    <col min="38" max="38" width="12.28515625" style="55" customWidth="1"/>
    <col min="39" max="39" width="11.140625" style="55" customWidth="1"/>
    <col min="40" max="40" width="14" style="55" customWidth="1"/>
    <col min="41" max="41" width="12" style="55" customWidth="1"/>
    <col min="42" max="42" width="12.28515625" style="55" customWidth="1"/>
    <col min="43" max="16384" width="13.85546875" style="55"/>
  </cols>
  <sheetData>
    <row r="1" spans="1:43" x14ac:dyDescent="0.2">
      <c r="A1" s="23" t="s">
        <v>13</v>
      </c>
      <c r="B1" s="59"/>
      <c r="C1" s="17"/>
      <c r="D1" s="59"/>
      <c r="H1" s="55" t="s">
        <v>57</v>
      </c>
    </row>
    <row r="2" spans="1:43" x14ac:dyDescent="0.2">
      <c r="A2" s="24"/>
      <c r="B2" s="59"/>
      <c r="C2" s="17"/>
      <c r="D2" s="59"/>
    </row>
    <row r="3" spans="1:43" x14ac:dyDescent="0.2">
      <c r="A3" s="56"/>
      <c r="C3" s="18"/>
    </row>
    <row r="4" spans="1:43" ht="15" customHeight="1" x14ac:dyDescent="0.2">
      <c r="A4" s="67" t="s">
        <v>12</v>
      </c>
      <c r="B4" s="67"/>
      <c r="C4" s="67"/>
      <c r="D4" s="67"/>
      <c r="E4" s="67"/>
      <c r="F4" s="67"/>
      <c r="G4" s="67"/>
      <c r="H4" s="67"/>
      <c r="I4" s="67"/>
      <c r="J4" s="67"/>
      <c r="K4" s="67" t="s">
        <v>12</v>
      </c>
      <c r="L4" s="67"/>
      <c r="M4" s="67"/>
      <c r="N4" s="67"/>
      <c r="O4" s="67"/>
      <c r="P4" s="67"/>
      <c r="Q4" s="67"/>
      <c r="R4" s="67"/>
      <c r="S4" s="67"/>
      <c r="T4" s="67"/>
      <c r="U4" s="67" t="s">
        <v>12</v>
      </c>
      <c r="V4" s="67"/>
      <c r="W4" s="67"/>
      <c r="X4" s="67"/>
      <c r="Y4" s="56"/>
      <c r="Z4" s="56"/>
      <c r="AA4" s="56"/>
      <c r="AB4" s="67" t="s">
        <v>12</v>
      </c>
      <c r="AC4" s="67"/>
      <c r="AD4" s="67"/>
      <c r="AE4" s="67"/>
      <c r="AF4" s="56"/>
      <c r="AG4" s="56"/>
      <c r="AH4" s="67" t="s">
        <v>12</v>
      </c>
      <c r="AI4" s="67"/>
      <c r="AJ4" s="67"/>
      <c r="AK4" s="67"/>
      <c r="AL4" s="67"/>
      <c r="AM4" s="67"/>
      <c r="AN4" s="67"/>
      <c r="AO4" s="67"/>
      <c r="AP4" s="67"/>
    </row>
    <row r="5" spans="1:43" ht="12.75" customHeight="1" x14ac:dyDescent="0.2">
      <c r="A5" s="68" t="s">
        <v>72</v>
      </c>
      <c r="B5" s="68"/>
      <c r="C5" s="68"/>
      <c r="D5" s="68"/>
      <c r="E5" s="68"/>
      <c r="F5" s="68"/>
      <c r="G5" s="68"/>
      <c r="H5" s="68"/>
      <c r="I5" s="68"/>
      <c r="J5" s="68"/>
      <c r="K5" s="68" t="s">
        <v>72</v>
      </c>
      <c r="L5" s="68"/>
      <c r="M5" s="68"/>
      <c r="N5" s="68"/>
      <c r="O5" s="68"/>
      <c r="P5" s="68"/>
      <c r="Q5" s="68"/>
      <c r="R5" s="68"/>
      <c r="S5" s="68"/>
      <c r="T5" s="68"/>
      <c r="U5" s="68" t="s">
        <v>72</v>
      </c>
      <c r="V5" s="68"/>
      <c r="W5" s="68"/>
      <c r="X5" s="68"/>
      <c r="Y5" s="68"/>
      <c r="Z5" s="25"/>
      <c r="AA5" s="25"/>
      <c r="AB5" s="68" t="s">
        <v>72</v>
      </c>
      <c r="AC5" s="68"/>
      <c r="AD5" s="68"/>
      <c r="AE5" s="68"/>
      <c r="AF5" s="68"/>
      <c r="AG5" s="25"/>
      <c r="AH5" s="68" t="s">
        <v>72</v>
      </c>
      <c r="AI5" s="68"/>
      <c r="AJ5" s="68"/>
      <c r="AK5" s="68"/>
      <c r="AL5" s="68"/>
      <c r="AM5" s="68"/>
      <c r="AN5" s="68"/>
      <c r="AO5" s="68"/>
      <c r="AP5" s="68"/>
    </row>
    <row r="6" spans="1:43" ht="24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0"/>
      <c r="AN6" s="50"/>
      <c r="AO6" s="51"/>
      <c r="AP6" s="51"/>
    </row>
    <row r="7" spans="1:43" ht="111.75" customHeight="1" x14ac:dyDescent="0.2">
      <c r="A7" s="12" t="s">
        <v>14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 t="s">
        <v>29</v>
      </c>
      <c r="Q7" s="10" t="s">
        <v>30</v>
      </c>
      <c r="R7" s="10" t="s">
        <v>31</v>
      </c>
      <c r="S7" s="10" t="s">
        <v>37</v>
      </c>
      <c r="T7" s="10" t="s">
        <v>38</v>
      </c>
      <c r="U7" s="10" t="s">
        <v>39</v>
      </c>
      <c r="V7" s="10" t="s">
        <v>40</v>
      </c>
      <c r="W7" s="10" t="s">
        <v>41</v>
      </c>
      <c r="X7" s="10" t="s">
        <v>42</v>
      </c>
      <c r="Y7" s="10" t="s">
        <v>48</v>
      </c>
      <c r="Z7" s="10" t="s">
        <v>47</v>
      </c>
      <c r="AA7" s="10" t="s">
        <v>49</v>
      </c>
      <c r="AB7" s="10" t="s">
        <v>50</v>
      </c>
      <c r="AC7" s="10" t="s">
        <v>51</v>
      </c>
      <c r="AD7" s="10" t="s">
        <v>52</v>
      </c>
      <c r="AE7" s="10" t="s">
        <v>53</v>
      </c>
      <c r="AF7" s="10" t="s">
        <v>54</v>
      </c>
      <c r="AG7" s="10" t="s">
        <v>55</v>
      </c>
      <c r="AH7" s="10" t="s">
        <v>56</v>
      </c>
      <c r="AI7" s="10" t="s">
        <v>58</v>
      </c>
      <c r="AJ7" s="10" t="s">
        <v>59</v>
      </c>
      <c r="AK7" s="26" t="s">
        <v>45</v>
      </c>
      <c r="AL7" s="26" t="s">
        <v>46</v>
      </c>
      <c r="AM7" s="26" t="s">
        <v>60</v>
      </c>
      <c r="AN7" s="58" t="s">
        <v>73</v>
      </c>
      <c r="AO7" s="26" t="s">
        <v>65</v>
      </c>
      <c r="AP7" s="61" t="s">
        <v>67</v>
      </c>
      <c r="AQ7" s="61" t="s">
        <v>74</v>
      </c>
    </row>
    <row r="8" spans="1:43" ht="15.75" x14ac:dyDescent="0.2">
      <c r="A8" s="11" t="s">
        <v>0</v>
      </c>
      <c r="B8" s="8">
        <v>1</v>
      </c>
      <c r="C8" s="8">
        <v>2</v>
      </c>
      <c r="D8" s="8">
        <v>3</v>
      </c>
      <c r="E8" s="27" t="s">
        <v>33</v>
      </c>
      <c r="F8" s="27">
        <v>5</v>
      </c>
      <c r="G8" s="8">
        <v>6</v>
      </c>
      <c r="H8" s="8">
        <v>7</v>
      </c>
      <c r="I8" s="8">
        <v>8</v>
      </c>
      <c r="J8" s="8" t="s">
        <v>34</v>
      </c>
      <c r="K8" s="28">
        <v>10</v>
      </c>
      <c r="L8" s="28">
        <v>11</v>
      </c>
      <c r="M8" s="8">
        <v>12</v>
      </c>
      <c r="N8" s="8">
        <v>13</v>
      </c>
      <c r="O8" s="29" t="s">
        <v>35</v>
      </c>
      <c r="P8" s="28">
        <v>15</v>
      </c>
      <c r="Q8" s="28">
        <v>16</v>
      </c>
      <c r="R8" s="28">
        <v>17</v>
      </c>
      <c r="S8" s="8">
        <v>18</v>
      </c>
      <c r="T8" s="27">
        <v>19</v>
      </c>
      <c r="U8" s="27">
        <v>20</v>
      </c>
      <c r="V8" s="27">
        <v>21</v>
      </c>
      <c r="W8" s="5">
        <v>22</v>
      </c>
      <c r="X8" s="29" t="s">
        <v>43</v>
      </c>
      <c r="Y8" s="28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5">
        <v>32</v>
      </c>
      <c r="AH8" s="5">
        <v>33</v>
      </c>
      <c r="AI8" s="52" t="s">
        <v>61</v>
      </c>
      <c r="AJ8" s="30" t="s">
        <v>62</v>
      </c>
      <c r="AK8" s="27">
        <v>36</v>
      </c>
      <c r="AL8" s="27">
        <v>37</v>
      </c>
      <c r="AM8" s="27" t="s">
        <v>63</v>
      </c>
      <c r="AN8" s="22">
        <v>39</v>
      </c>
      <c r="AO8" s="31" t="s">
        <v>64</v>
      </c>
      <c r="AP8" s="31">
        <v>41</v>
      </c>
      <c r="AQ8" s="5"/>
    </row>
    <row r="9" spans="1:43" s="1" customFormat="1" ht="15" customHeight="1" x14ac:dyDescent="0.25">
      <c r="A9" s="4" t="s">
        <v>1</v>
      </c>
      <c r="B9" s="60">
        <v>6007080.9299999997</v>
      </c>
      <c r="C9" s="60">
        <v>6656803.9400000004</v>
      </c>
      <c r="D9" s="32">
        <v>6486237.4699999997</v>
      </c>
      <c r="E9" s="6">
        <f>B9+C9+D9</f>
        <v>19150122.34</v>
      </c>
      <c r="F9" s="33">
        <v>19401074.789999999</v>
      </c>
      <c r="G9" s="60">
        <v>6824944.71</v>
      </c>
      <c r="H9" s="60">
        <v>6800779.3399999999</v>
      </c>
      <c r="I9" s="60">
        <v>6027008.4199999999</v>
      </c>
      <c r="J9" s="60">
        <f>SUM(G9:I9)</f>
        <v>19652732.469999999</v>
      </c>
      <c r="K9" s="6">
        <v>39296310.299999997</v>
      </c>
      <c r="L9" s="60">
        <v>6688484.6299999999</v>
      </c>
      <c r="M9" s="60">
        <v>6691409.3300000001</v>
      </c>
      <c r="N9" s="60">
        <v>6379833.29</v>
      </c>
      <c r="O9" s="60">
        <f>K9+L9+M9+N9</f>
        <v>59056037.549999997</v>
      </c>
      <c r="P9" s="60">
        <v>59252038.25</v>
      </c>
      <c r="Q9" s="60">
        <v>6857054.9299999997</v>
      </c>
      <c r="R9" s="60">
        <v>6737800.6399999997</v>
      </c>
      <c r="S9" s="60">
        <v>6901546.7599999998</v>
      </c>
      <c r="T9" s="6">
        <v>20909276.370000001</v>
      </c>
      <c r="U9" s="6">
        <v>6581484.2999999998</v>
      </c>
      <c r="V9" s="6">
        <v>7045465.4100000001</v>
      </c>
      <c r="W9" s="6">
        <v>6041770.7599999998</v>
      </c>
      <c r="X9" s="60">
        <f>P9+T9+U9+V9+W9</f>
        <v>99830035.090000004</v>
      </c>
      <c r="Y9" s="60">
        <v>40886806.25</v>
      </c>
      <c r="Z9" s="60">
        <v>6538520.6100000003</v>
      </c>
      <c r="AA9" s="60">
        <v>5999074.1900000004</v>
      </c>
      <c r="AB9" s="60">
        <v>6154444.9199999999</v>
      </c>
      <c r="AC9" s="60">
        <v>6642516.5</v>
      </c>
      <c r="AD9" s="60">
        <v>6291522.8700000001</v>
      </c>
      <c r="AE9" s="60">
        <v>5718466.9400000004</v>
      </c>
      <c r="AF9" s="60">
        <v>78851555.189999998</v>
      </c>
      <c r="AG9" s="60">
        <v>6457014.75</v>
      </c>
      <c r="AH9" s="60">
        <v>6193561.4299999997</v>
      </c>
      <c r="AI9" s="34">
        <f>P9+AF9+AG9+AH9</f>
        <v>150754169.62</v>
      </c>
      <c r="AJ9" s="34">
        <f>AI9/23</f>
        <v>6554529.1139130434</v>
      </c>
      <c r="AK9" s="35">
        <v>7639024.8330550911</v>
      </c>
      <c r="AL9" s="35">
        <v>7559202.2199999997</v>
      </c>
      <c r="AM9" s="4">
        <f>AJ9/$AJ$60</f>
        <v>0.51773067193418809</v>
      </c>
      <c r="AN9" s="64">
        <v>11567000</v>
      </c>
      <c r="AO9" s="6">
        <f>AM9*AN9</f>
        <v>5988590.6822627541</v>
      </c>
      <c r="AP9" s="6">
        <v>6046296</v>
      </c>
      <c r="AQ9" s="6">
        <v>6046296</v>
      </c>
    </row>
    <row r="10" spans="1:43" s="1" customFormat="1" ht="15" customHeight="1" x14ac:dyDescent="0.25">
      <c r="A10" s="4" t="s">
        <v>2</v>
      </c>
      <c r="B10" s="60">
        <v>397551.13</v>
      </c>
      <c r="C10" s="60">
        <v>479216.3</v>
      </c>
      <c r="D10" s="32">
        <v>566047.18000000005</v>
      </c>
      <c r="E10" s="6">
        <f>B10+C10+D10</f>
        <v>1442814.6099999999</v>
      </c>
      <c r="F10" s="33">
        <v>1470405.36</v>
      </c>
      <c r="G10" s="60">
        <v>492673.45</v>
      </c>
      <c r="H10" s="60">
        <v>542675.39</v>
      </c>
      <c r="I10" s="60">
        <v>446848.55</v>
      </c>
      <c r="J10" s="60">
        <f>SUM(G10:I10)</f>
        <v>1482197.3900000001</v>
      </c>
      <c r="K10" s="6">
        <v>2959201.02</v>
      </c>
      <c r="L10" s="60">
        <v>462253.79</v>
      </c>
      <c r="M10" s="60">
        <v>401894.12</v>
      </c>
      <c r="N10" s="60">
        <v>331515.53999999998</v>
      </c>
      <c r="O10" s="60">
        <f>K10+L10+M10+N10</f>
        <v>4154864.47</v>
      </c>
      <c r="P10" s="60">
        <v>4159491.65</v>
      </c>
      <c r="Q10" s="60">
        <v>480379.62</v>
      </c>
      <c r="R10" s="60">
        <v>408058.6</v>
      </c>
      <c r="S10" s="60">
        <v>434272.6</v>
      </c>
      <c r="T10" s="6">
        <v>1325628.96</v>
      </c>
      <c r="U10" s="6">
        <v>371160.62</v>
      </c>
      <c r="V10" s="6">
        <v>351272.96000000002</v>
      </c>
      <c r="W10" s="6">
        <v>425363.45</v>
      </c>
      <c r="X10" s="60">
        <f>P10+T10+U10+V10+W10</f>
        <v>6632917.6399999997</v>
      </c>
      <c r="Y10" s="60">
        <v>2472217.8199999998</v>
      </c>
      <c r="Z10" s="60">
        <v>475397.52</v>
      </c>
      <c r="AA10" s="60">
        <v>454999.45</v>
      </c>
      <c r="AB10" s="60">
        <v>517321</v>
      </c>
      <c r="AC10" s="60">
        <v>509745.84</v>
      </c>
      <c r="AD10" s="60">
        <v>492247.62</v>
      </c>
      <c r="AE10" s="60">
        <v>412868.12</v>
      </c>
      <c r="AF10" s="60">
        <v>5348268.34</v>
      </c>
      <c r="AG10" s="60">
        <v>340086.3</v>
      </c>
      <c r="AH10" s="60">
        <v>394053.92</v>
      </c>
      <c r="AI10" s="34">
        <f t="shared" ref="AI10:AI12" si="0">P10+AF10+AG10+AH10</f>
        <v>10241900.210000001</v>
      </c>
      <c r="AJ10" s="34">
        <f t="shared" ref="AJ10:AJ12" si="1">AI10/23</f>
        <v>445300.00913043483</v>
      </c>
      <c r="AK10" s="35">
        <v>617970.35464638146</v>
      </c>
      <c r="AL10" s="35">
        <v>617970.35</v>
      </c>
      <c r="AM10" s="4">
        <f>AJ10/$AJ$60</f>
        <v>3.5173460813535826E-2</v>
      </c>
      <c r="AN10" s="65"/>
      <c r="AO10" s="6">
        <f>AM10*AN9</f>
        <v>406851.4212301689</v>
      </c>
      <c r="AP10" s="6">
        <v>431868.94</v>
      </c>
      <c r="AQ10" s="6">
        <v>431868.94</v>
      </c>
    </row>
    <row r="11" spans="1:43" s="1" customFormat="1" ht="15" customHeight="1" x14ac:dyDescent="0.25">
      <c r="A11" s="4" t="s">
        <v>3</v>
      </c>
      <c r="B11" s="60">
        <v>2179276.5</v>
      </c>
      <c r="C11" s="60">
        <v>2481089.2999999998</v>
      </c>
      <c r="D11" s="32">
        <v>2000572.58</v>
      </c>
      <c r="E11" s="6">
        <f>B11+C11+D11</f>
        <v>6660938.3799999999</v>
      </c>
      <c r="F11" s="33">
        <v>6655046.3600000003</v>
      </c>
      <c r="G11" s="60">
        <v>2082280.58</v>
      </c>
      <c r="H11" s="60">
        <v>2049337.9</v>
      </c>
      <c r="I11" s="60">
        <v>1909693.3</v>
      </c>
      <c r="J11" s="60">
        <f>SUM(G11:I11)</f>
        <v>6041311.7800000003</v>
      </c>
      <c r="K11" s="6">
        <v>12676438.32</v>
      </c>
      <c r="L11" s="60">
        <v>2023679.17</v>
      </c>
      <c r="M11" s="60">
        <v>2167891.7999999998</v>
      </c>
      <c r="N11" s="60">
        <v>1848105.16</v>
      </c>
      <c r="O11" s="60">
        <f>K11+L11+M11+N11</f>
        <v>18716114.449999999</v>
      </c>
      <c r="P11" s="60">
        <v>18693506.129999999</v>
      </c>
      <c r="Q11" s="60">
        <v>2049231.1</v>
      </c>
      <c r="R11" s="60">
        <v>2343793.38</v>
      </c>
      <c r="S11" s="60">
        <v>2462628.69</v>
      </c>
      <c r="T11" s="6">
        <v>6848209.9299999997</v>
      </c>
      <c r="U11" s="6">
        <v>2051887.84</v>
      </c>
      <c r="V11" s="6">
        <v>2175042.23</v>
      </c>
      <c r="W11" s="6">
        <v>2096798.26</v>
      </c>
      <c r="X11" s="60">
        <f>P11+T11+U11+V11+W11</f>
        <v>31865444.390000001</v>
      </c>
      <c r="Y11" s="60">
        <v>13163912.57</v>
      </c>
      <c r="Z11" s="60">
        <v>2330651.36</v>
      </c>
      <c r="AA11" s="60">
        <v>2027591.17</v>
      </c>
      <c r="AB11" s="60">
        <v>2223431.9300000002</v>
      </c>
      <c r="AC11" s="60">
        <v>2372967.7599999998</v>
      </c>
      <c r="AD11" s="60">
        <v>2361832.0499999998</v>
      </c>
      <c r="AE11" s="60">
        <v>2194262.04</v>
      </c>
      <c r="AF11" s="60">
        <v>26660877.149999999</v>
      </c>
      <c r="AG11" s="60">
        <v>2317411.88</v>
      </c>
      <c r="AH11" s="60">
        <v>2473020.6800000002</v>
      </c>
      <c r="AI11" s="34">
        <f t="shared" si="0"/>
        <v>50144815.840000004</v>
      </c>
      <c r="AJ11" s="34">
        <f t="shared" si="1"/>
        <v>2180209.3843478262</v>
      </c>
      <c r="AK11" s="35">
        <v>2601977.081189251</v>
      </c>
      <c r="AL11" s="35">
        <v>2601977.08</v>
      </c>
      <c r="AM11" s="4">
        <f>AJ11/$AJ$60</f>
        <v>0.17221088653335068</v>
      </c>
      <c r="AN11" s="65"/>
      <c r="AO11" s="6">
        <f>AM11*AN9</f>
        <v>1991963.3245312672</v>
      </c>
      <c r="AP11" s="6">
        <v>1821401.15</v>
      </c>
      <c r="AQ11" s="6">
        <v>1821401.15</v>
      </c>
    </row>
    <row r="12" spans="1:43" s="1" customFormat="1" ht="15" customHeight="1" x14ac:dyDescent="0.25">
      <c r="A12" s="4" t="s">
        <v>4</v>
      </c>
      <c r="B12" s="60">
        <v>579623.07999999996</v>
      </c>
      <c r="C12" s="60">
        <v>614612.88</v>
      </c>
      <c r="D12" s="32">
        <v>550142.02</v>
      </c>
      <c r="E12" s="6">
        <f>B12+C12+D12</f>
        <v>1744377.98</v>
      </c>
      <c r="F12" s="33">
        <v>1742153.09</v>
      </c>
      <c r="G12" s="60">
        <v>620347.34</v>
      </c>
      <c r="H12" s="60">
        <v>614004.77</v>
      </c>
      <c r="I12" s="60">
        <v>491149.19</v>
      </c>
      <c r="J12" s="60">
        <f>SUM(G12:I12)</f>
        <v>1725501.2999999998</v>
      </c>
      <c r="K12" s="6">
        <v>3465956.52</v>
      </c>
      <c r="L12" s="60">
        <v>587895.47</v>
      </c>
      <c r="M12" s="60">
        <v>571967.64</v>
      </c>
      <c r="N12" s="60">
        <v>476196.97</v>
      </c>
      <c r="O12" s="60">
        <f>K12+L12+M12+N12</f>
        <v>5102016.5999999996</v>
      </c>
      <c r="P12" s="60">
        <v>5104710.78</v>
      </c>
      <c r="Q12" s="60">
        <v>558314.85</v>
      </c>
      <c r="R12" s="60">
        <v>629434.48</v>
      </c>
      <c r="S12" s="60">
        <v>565147.37</v>
      </c>
      <c r="T12" s="6">
        <v>1747757.52</v>
      </c>
      <c r="U12" s="6">
        <v>501709.83</v>
      </c>
      <c r="V12" s="6">
        <v>502622.56</v>
      </c>
      <c r="W12" s="6">
        <v>615143.59</v>
      </c>
      <c r="X12" s="60">
        <f>P12+T12+U12+V12+W12</f>
        <v>8471944.2800000012</v>
      </c>
      <c r="Y12" s="60">
        <v>3367406.36</v>
      </c>
      <c r="Z12" s="60">
        <v>610345.86</v>
      </c>
      <c r="AA12" s="60">
        <v>525665.37</v>
      </c>
      <c r="AB12" s="60">
        <v>530917.25</v>
      </c>
      <c r="AC12" s="60">
        <v>569282.9</v>
      </c>
      <c r="AD12" s="60">
        <v>594546.91</v>
      </c>
      <c r="AE12" s="60">
        <v>528135.85</v>
      </c>
      <c r="AF12" s="60">
        <v>6755722</v>
      </c>
      <c r="AG12" s="60">
        <v>562660.21</v>
      </c>
      <c r="AH12" s="60">
        <v>524655.14</v>
      </c>
      <c r="AI12" s="34">
        <f t="shared" si="0"/>
        <v>12947748.130000003</v>
      </c>
      <c r="AJ12" s="34">
        <f t="shared" si="1"/>
        <v>562945.57086956536</v>
      </c>
      <c r="AK12" s="35">
        <v>764269.0766208251</v>
      </c>
      <c r="AL12" s="35">
        <v>764269.08</v>
      </c>
      <c r="AM12" s="4">
        <f>AJ12/$AJ$60</f>
        <v>4.4466075839073894E-2</v>
      </c>
      <c r="AN12" s="65"/>
      <c r="AO12" s="6">
        <f>AM12*AN9</f>
        <v>514339.09923056775</v>
      </c>
      <c r="AP12" s="6">
        <v>533832</v>
      </c>
      <c r="AQ12" s="6">
        <v>533832</v>
      </c>
    </row>
    <row r="13" spans="1:43" s="2" customFormat="1" ht="13.5" customHeight="1" x14ac:dyDescent="0.2">
      <c r="A13" s="11" t="s">
        <v>5</v>
      </c>
      <c r="B13" s="9">
        <f>SUM(B9:B12)</f>
        <v>9163531.6399999987</v>
      </c>
      <c r="C13" s="9">
        <f>SUM(C9:C12)</f>
        <v>10231722.42</v>
      </c>
      <c r="D13" s="9">
        <f>SUM(D9:D12)</f>
        <v>9602999.25</v>
      </c>
      <c r="E13" s="7">
        <f>B13+C13+D13</f>
        <v>28998253.309999999</v>
      </c>
      <c r="F13" s="7">
        <f>SUM(F9:F12)</f>
        <v>29268679.599999998</v>
      </c>
      <c r="G13" s="9">
        <f>SUM(G9:G12)</f>
        <v>10020246.08</v>
      </c>
      <c r="H13" s="9">
        <f>SUM(H9:H12)</f>
        <v>10006797.399999999</v>
      </c>
      <c r="I13" s="9">
        <v>8874699.459999999</v>
      </c>
      <c r="J13" s="9">
        <f>SUM(J9:J12)</f>
        <v>28901742.940000001</v>
      </c>
      <c r="K13" s="7">
        <v>58397906.160000004</v>
      </c>
      <c r="L13" s="9">
        <f t="shared" ref="L13:AL13" si="2">SUM(L9:L12)</f>
        <v>9762313.0600000005</v>
      </c>
      <c r="M13" s="7">
        <f t="shared" si="2"/>
        <v>9833162.8900000006</v>
      </c>
      <c r="N13" s="7">
        <f t="shared" si="2"/>
        <v>9035650.9600000009</v>
      </c>
      <c r="O13" s="9">
        <f t="shared" si="2"/>
        <v>87029033.069999993</v>
      </c>
      <c r="P13" s="9">
        <f t="shared" si="2"/>
        <v>87209746.810000002</v>
      </c>
      <c r="Q13" s="9">
        <f t="shared" si="2"/>
        <v>9944980.5</v>
      </c>
      <c r="R13" s="9">
        <f t="shared" si="2"/>
        <v>10119087.1</v>
      </c>
      <c r="S13" s="53">
        <f t="shared" si="2"/>
        <v>10363595.419999998</v>
      </c>
      <c r="T13" s="7">
        <f t="shared" si="2"/>
        <v>30830872.780000001</v>
      </c>
      <c r="U13" s="7">
        <f t="shared" si="2"/>
        <v>9506242.5899999999</v>
      </c>
      <c r="V13" s="7">
        <f t="shared" si="2"/>
        <v>10074403.16</v>
      </c>
      <c r="W13" s="7">
        <f t="shared" si="2"/>
        <v>9179076.0600000005</v>
      </c>
      <c r="X13" s="9">
        <f t="shared" si="2"/>
        <v>146800341.40000001</v>
      </c>
      <c r="Y13" s="9">
        <f t="shared" si="2"/>
        <v>59890343</v>
      </c>
      <c r="Z13" s="7">
        <f t="shared" si="2"/>
        <v>9954915.3499999996</v>
      </c>
      <c r="AA13" s="7">
        <f t="shared" si="2"/>
        <v>9007330.1799999997</v>
      </c>
      <c r="AB13" s="7">
        <f t="shared" si="2"/>
        <v>9426115.0999999996</v>
      </c>
      <c r="AC13" s="7">
        <f t="shared" si="2"/>
        <v>10094513</v>
      </c>
      <c r="AD13" s="7">
        <f t="shared" si="2"/>
        <v>9740149.4499999993</v>
      </c>
      <c r="AE13" s="7">
        <f t="shared" si="2"/>
        <v>8853732.9500000011</v>
      </c>
      <c r="AF13" s="7">
        <f t="shared" si="2"/>
        <v>117616422.68000001</v>
      </c>
      <c r="AG13" s="7">
        <f t="shared" si="2"/>
        <v>9677173.1400000006</v>
      </c>
      <c r="AH13" s="7">
        <f t="shared" si="2"/>
        <v>9585291.1699999999</v>
      </c>
      <c r="AI13" s="47">
        <f t="shared" si="2"/>
        <v>224088633.80000001</v>
      </c>
      <c r="AJ13" s="47">
        <f t="shared" si="2"/>
        <v>9742984.0782608688</v>
      </c>
      <c r="AK13" s="7">
        <f t="shared" si="2"/>
        <v>11623241.345511548</v>
      </c>
      <c r="AL13" s="7">
        <f t="shared" si="2"/>
        <v>11543418.729999999</v>
      </c>
      <c r="AM13" s="4">
        <f>AJ13/$AJ$60</f>
        <v>0.7695810951201485</v>
      </c>
      <c r="AN13" s="65"/>
      <c r="AO13" s="6">
        <f>AM13*AN9</f>
        <v>8901744.5272547584</v>
      </c>
      <c r="AP13" s="6">
        <f>SUM(AP9:AP12)</f>
        <v>8833398.0899999999</v>
      </c>
      <c r="AQ13" s="7">
        <f>SUM(AQ9:AQ12)</f>
        <v>8833398.0899999999</v>
      </c>
    </row>
    <row r="14" spans="1:43" s="1" customFormat="1" ht="13.5" customHeight="1" x14ac:dyDescent="0.2">
      <c r="A14" s="11"/>
      <c r="B14" s="15"/>
      <c r="C14" s="15"/>
      <c r="D14" s="15"/>
      <c r="E14" s="4"/>
      <c r="F14" s="4"/>
      <c r="G14" s="15"/>
      <c r="H14" s="15"/>
      <c r="I14" s="15"/>
      <c r="J14" s="15"/>
      <c r="K14" s="6"/>
      <c r="L14" s="16"/>
      <c r="M14" s="16"/>
      <c r="N14" s="16"/>
      <c r="O14" s="16"/>
      <c r="P14" s="16"/>
      <c r="Q14" s="16"/>
      <c r="R14" s="16"/>
      <c r="S14" s="60"/>
      <c r="T14" s="6"/>
      <c r="U14" s="6"/>
      <c r="V14" s="6"/>
      <c r="W14" s="6"/>
      <c r="X14" s="16"/>
      <c r="Y14" s="16"/>
      <c r="Z14" s="6"/>
      <c r="AA14" s="6"/>
      <c r="AB14" s="6"/>
      <c r="AC14" s="6"/>
      <c r="AD14" s="6"/>
      <c r="AE14" s="6"/>
      <c r="AF14" s="6"/>
      <c r="AG14" s="6"/>
      <c r="AH14" s="6"/>
      <c r="AI14" s="34"/>
      <c r="AJ14" s="34"/>
      <c r="AK14" s="4"/>
      <c r="AL14" s="4"/>
      <c r="AM14" s="4"/>
      <c r="AN14" s="65"/>
      <c r="AO14" s="6"/>
      <c r="AP14" s="6"/>
      <c r="AQ14" s="4"/>
    </row>
    <row r="15" spans="1:43" s="1" customFormat="1" ht="87" customHeight="1" x14ac:dyDescent="0.2">
      <c r="A15" s="13" t="s">
        <v>6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25</v>
      </c>
      <c r="M15" s="10" t="s">
        <v>26</v>
      </c>
      <c r="N15" s="10" t="s">
        <v>27</v>
      </c>
      <c r="O15" s="10" t="s">
        <v>28</v>
      </c>
      <c r="P15" s="10" t="s">
        <v>29</v>
      </c>
      <c r="Q15" s="10" t="s">
        <v>30</v>
      </c>
      <c r="R15" s="10" t="s">
        <v>31</v>
      </c>
      <c r="S15" s="10" t="s">
        <v>37</v>
      </c>
      <c r="T15" s="10" t="s">
        <v>38</v>
      </c>
      <c r="U15" s="10" t="s">
        <v>39</v>
      </c>
      <c r="V15" s="10" t="s">
        <v>40</v>
      </c>
      <c r="W15" s="10" t="s">
        <v>41</v>
      </c>
      <c r="X15" s="10" t="s">
        <v>42</v>
      </c>
      <c r="Y15" s="10" t="s">
        <v>48</v>
      </c>
      <c r="Z15" s="10" t="s">
        <v>47</v>
      </c>
      <c r="AA15" s="10" t="s">
        <v>49</v>
      </c>
      <c r="AB15" s="10" t="s">
        <v>50</v>
      </c>
      <c r="AC15" s="10" t="s">
        <v>51</v>
      </c>
      <c r="AD15" s="10" t="s">
        <v>52</v>
      </c>
      <c r="AE15" s="10" t="s">
        <v>53</v>
      </c>
      <c r="AF15" s="10" t="s">
        <v>54</v>
      </c>
      <c r="AG15" s="10" t="s">
        <v>55</v>
      </c>
      <c r="AH15" s="10" t="s">
        <v>56</v>
      </c>
      <c r="AI15" s="10" t="s">
        <v>58</v>
      </c>
      <c r="AJ15" s="10" t="s">
        <v>59</v>
      </c>
      <c r="AK15" s="26" t="s">
        <v>45</v>
      </c>
      <c r="AL15" s="26" t="s">
        <v>46</v>
      </c>
      <c r="AM15" s="26" t="s">
        <v>60</v>
      </c>
      <c r="AN15" s="65"/>
      <c r="AO15" s="26" t="s">
        <v>32</v>
      </c>
      <c r="AP15" s="61" t="s">
        <v>67</v>
      </c>
      <c r="AQ15" s="61" t="s">
        <v>74</v>
      </c>
    </row>
    <row r="16" spans="1:43" s="1" customFormat="1" ht="12.75" customHeight="1" x14ac:dyDescent="0.2">
      <c r="A16" s="4" t="s">
        <v>1</v>
      </c>
      <c r="B16" s="60">
        <v>735744.85</v>
      </c>
      <c r="C16" s="60">
        <v>537149.36</v>
      </c>
      <c r="D16" s="60">
        <v>592764.78</v>
      </c>
      <c r="E16" s="6">
        <f t="shared" ref="E16:E22" si="3">B16+C16+D16</f>
        <v>1865658.99</v>
      </c>
      <c r="F16" s="33">
        <v>1905739.75</v>
      </c>
      <c r="G16" s="60">
        <v>820522.92</v>
      </c>
      <c r="H16" s="60">
        <v>575737.26</v>
      </c>
      <c r="I16" s="60">
        <v>527428.6</v>
      </c>
      <c r="J16" s="60">
        <f>SUM(G16:I16)</f>
        <v>1923688.7800000003</v>
      </c>
      <c r="K16" s="6">
        <v>3859874.62</v>
      </c>
      <c r="L16" s="60">
        <v>662932.5</v>
      </c>
      <c r="M16" s="60">
        <v>632458.86</v>
      </c>
      <c r="N16" s="6">
        <v>660218.46</v>
      </c>
      <c r="O16" s="60">
        <f>K16+L16+M16+N16</f>
        <v>5815484.4400000004</v>
      </c>
      <c r="P16" s="60">
        <v>5792277.79</v>
      </c>
      <c r="Q16" s="60">
        <v>596643.44999999995</v>
      </c>
      <c r="R16" s="60">
        <v>489258.32</v>
      </c>
      <c r="S16" s="60">
        <v>631610.44999999995</v>
      </c>
      <c r="T16" s="6">
        <v>1711991.92</v>
      </c>
      <c r="U16" s="6">
        <v>560058.17000000004</v>
      </c>
      <c r="V16" s="6">
        <v>578998.24</v>
      </c>
      <c r="W16" s="6">
        <v>552271.24</v>
      </c>
      <c r="X16" s="60">
        <f t="shared" ref="X16:X21" si="4">P16+T16+U16+V16+W16</f>
        <v>9195597.3599999994</v>
      </c>
      <c r="Y16" s="60">
        <v>3477609.53</v>
      </c>
      <c r="Z16" s="6">
        <v>555536.66</v>
      </c>
      <c r="AA16" s="6">
        <v>492581.38</v>
      </c>
      <c r="AB16" s="6">
        <v>723877.89</v>
      </c>
      <c r="AC16" s="6">
        <v>714657.86</v>
      </c>
      <c r="AD16" s="6">
        <v>766429.09</v>
      </c>
      <c r="AE16" s="6">
        <v>690783.39</v>
      </c>
      <c r="AF16" s="6">
        <v>7521457.8200000003</v>
      </c>
      <c r="AG16" s="6">
        <v>666330.57999999996</v>
      </c>
      <c r="AH16" s="6">
        <v>682051.94</v>
      </c>
      <c r="AI16" s="34">
        <f>P16+AF16+AG16+AH16</f>
        <v>14662118.129999999</v>
      </c>
      <c r="AJ16" s="34">
        <f>AI16/23</f>
        <v>637483.39695652167</v>
      </c>
      <c r="AK16" s="6">
        <v>933682.2656350187</v>
      </c>
      <c r="AL16" s="6">
        <v>945629.7</v>
      </c>
      <c r="AM16" s="4">
        <f t="shared" ref="AM16:AM22" si="5">AJ16/$AJ$60</f>
        <v>5.0353687002871912E-2</v>
      </c>
      <c r="AN16" s="65"/>
      <c r="AO16" s="6">
        <f>AM16*AN9</f>
        <v>582441.09756221937</v>
      </c>
      <c r="AP16" s="6">
        <v>617826.54</v>
      </c>
      <c r="AQ16" s="6">
        <v>617826.54</v>
      </c>
    </row>
    <row r="17" spans="1:43" s="1" customFormat="1" ht="12.75" customHeight="1" x14ac:dyDescent="0.2">
      <c r="A17" s="4" t="s">
        <v>2</v>
      </c>
      <c r="B17" s="60">
        <v>36295</v>
      </c>
      <c r="C17" s="60">
        <v>90210.05</v>
      </c>
      <c r="D17" s="60">
        <v>87267.43</v>
      </c>
      <c r="E17" s="6">
        <f t="shared" si="3"/>
        <v>213772.47999999998</v>
      </c>
      <c r="F17" s="33">
        <v>220082.07</v>
      </c>
      <c r="G17" s="60">
        <v>61688.02</v>
      </c>
      <c r="H17" s="60">
        <v>69385.64</v>
      </c>
      <c r="I17" s="60">
        <v>40657.379999999997</v>
      </c>
      <c r="J17" s="60">
        <f>SUM(G17:I17)</f>
        <v>171731.04</v>
      </c>
      <c r="K17" s="6">
        <v>391828.97</v>
      </c>
      <c r="L17" s="60">
        <v>77622.600000000006</v>
      </c>
      <c r="M17" s="60">
        <v>91851.89</v>
      </c>
      <c r="N17" s="6">
        <v>81818.42</v>
      </c>
      <c r="O17" s="60">
        <f>K17+L17+M17+N17</f>
        <v>643121.88</v>
      </c>
      <c r="P17" s="60">
        <v>654198.37</v>
      </c>
      <c r="Q17" s="60">
        <v>52447.71</v>
      </c>
      <c r="R17" s="60">
        <v>67133.06</v>
      </c>
      <c r="S17" s="60">
        <v>90039.52</v>
      </c>
      <c r="T17" s="6">
        <v>211888.73</v>
      </c>
      <c r="U17" s="6">
        <v>73426.789999999994</v>
      </c>
      <c r="V17" s="6">
        <v>58741.43</v>
      </c>
      <c r="W17" s="6">
        <v>73147.199999999997</v>
      </c>
      <c r="X17" s="60">
        <f t="shared" si="4"/>
        <v>1071402.52</v>
      </c>
      <c r="Y17" s="60">
        <v>421679.55</v>
      </c>
      <c r="Z17" s="6">
        <v>72740.7</v>
      </c>
      <c r="AA17" s="6">
        <v>20015.39</v>
      </c>
      <c r="AB17" s="6">
        <v>74541.179999999993</v>
      </c>
      <c r="AC17" s="6">
        <v>66054.36</v>
      </c>
      <c r="AD17" s="6">
        <v>69230.97</v>
      </c>
      <c r="AE17" s="6">
        <v>66833.64</v>
      </c>
      <c r="AF17" s="6">
        <v>801678.54</v>
      </c>
      <c r="AG17" s="6">
        <v>71019.55</v>
      </c>
      <c r="AH17" s="6">
        <v>69230.97</v>
      </c>
      <c r="AI17" s="34">
        <f t="shared" ref="AI17:AI20" si="6">P17+AF17+AG17+AH17</f>
        <v>1596127.4300000002</v>
      </c>
      <c r="AJ17" s="34">
        <f t="shared" ref="AJ17:AJ20" si="7">AI17/23</f>
        <v>69396.844782608707</v>
      </c>
      <c r="AK17" s="6">
        <v>79466.219696969682</v>
      </c>
      <c r="AL17" s="6">
        <v>79466.22</v>
      </c>
      <c r="AM17" s="4">
        <f t="shared" si="5"/>
        <v>5.4815341354038294E-3</v>
      </c>
      <c r="AN17" s="65"/>
      <c r="AO17" s="6">
        <f>AM17*AN9</f>
        <v>63404.905344216095</v>
      </c>
      <c r="AP17" s="6">
        <v>48251.89</v>
      </c>
      <c r="AQ17" s="6">
        <v>48251.89</v>
      </c>
    </row>
    <row r="18" spans="1:43" s="1" customFormat="1" ht="12.75" customHeight="1" x14ac:dyDescent="0.2">
      <c r="A18" s="4" t="s">
        <v>3</v>
      </c>
      <c r="B18" s="60">
        <v>166282.35999999999</v>
      </c>
      <c r="C18" s="60">
        <v>281459.55</v>
      </c>
      <c r="D18" s="60">
        <v>160642.38</v>
      </c>
      <c r="E18" s="6">
        <f t="shared" si="3"/>
        <v>608384.29</v>
      </c>
      <c r="F18" s="33">
        <v>617665.56000000006</v>
      </c>
      <c r="G18" s="60">
        <v>263892.07</v>
      </c>
      <c r="H18" s="60">
        <v>217985.43</v>
      </c>
      <c r="I18" s="60">
        <v>183319.83</v>
      </c>
      <c r="J18" s="60">
        <f>SUM(G18:I18)</f>
        <v>665197.32999999996</v>
      </c>
      <c r="K18" s="6">
        <v>1301077.8500000001</v>
      </c>
      <c r="L18" s="60">
        <v>213462.42</v>
      </c>
      <c r="M18" s="60">
        <v>235760.77</v>
      </c>
      <c r="N18" s="6">
        <v>185871.68</v>
      </c>
      <c r="O18" s="60">
        <f>K18+L18+M18+N18</f>
        <v>1936172.72</v>
      </c>
      <c r="P18" s="60">
        <v>1977588.81</v>
      </c>
      <c r="Q18" s="60">
        <v>177693.9</v>
      </c>
      <c r="R18" s="60">
        <v>191776.23</v>
      </c>
      <c r="S18" s="60">
        <v>235747.82</v>
      </c>
      <c r="T18" s="6">
        <v>618848.59</v>
      </c>
      <c r="U18" s="6">
        <v>191222.95</v>
      </c>
      <c r="V18" s="6">
        <v>159923.85999999999</v>
      </c>
      <c r="W18" s="6">
        <v>166048.16</v>
      </c>
      <c r="X18" s="60">
        <f t="shared" si="4"/>
        <v>3113632.37</v>
      </c>
      <c r="Y18" s="60">
        <v>1163463.05</v>
      </c>
      <c r="Z18" s="6">
        <v>191877.66</v>
      </c>
      <c r="AA18" s="6">
        <v>106077.13</v>
      </c>
      <c r="AB18" s="6">
        <v>112672.8</v>
      </c>
      <c r="AC18" s="6">
        <v>148601.31</v>
      </c>
      <c r="AD18" s="6">
        <v>161757.66</v>
      </c>
      <c r="AE18" s="6">
        <v>150486.35999999999</v>
      </c>
      <c r="AF18" s="6">
        <v>2076529.18</v>
      </c>
      <c r="AG18" s="6">
        <v>133589.10999999999</v>
      </c>
      <c r="AH18" s="6">
        <v>212841.68</v>
      </c>
      <c r="AI18" s="34">
        <f t="shared" si="6"/>
        <v>4400548.78</v>
      </c>
      <c r="AJ18" s="34">
        <f t="shared" si="7"/>
        <v>191328.20782608696</v>
      </c>
      <c r="AK18" s="6">
        <v>305070.29885057476</v>
      </c>
      <c r="AL18" s="6">
        <v>283063.86</v>
      </c>
      <c r="AM18" s="4">
        <f t="shared" si="5"/>
        <v>1.5112677032359299E-2</v>
      </c>
      <c r="AN18" s="65"/>
      <c r="AO18" s="6">
        <f>AM18*AN9</f>
        <v>174808.33523330002</v>
      </c>
      <c r="AP18" s="6">
        <v>191449.55</v>
      </c>
      <c r="AQ18" s="6">
        <v>191449.55</v>
      </c>
    </row>
    <row r="19" spans="1:43" s="1" customFormat="1" ht="12.75" customHeight="1" x14ac:dyDescent="0.2">
      <c r="A19" s="4" t="s">
        <v>4</v>
      </c>
      <c r="B19" s="60">
        <v>22793.439999999999</v>
      </c>
      <c r="C19" s="60">
        <v>61640.43</v>
      </c>
      <c r="D19" s="60">
        <v>38468.26</v>
      </c>
      <c r="E19" s="6">
        <f t="shared" si="3"/>
        <v>122902.13</v>
      </c>
      <c r="F19" s="33">
        <v>122971.53</v>
      </c>
      <c r="G19" s="60">
        <v>61295.4</v>
      </c>
      <c r="H19" s="60">
        <v>36881.94</v>
      </c>
      <c r="I19" s="60">
        <v>40635.57</v>
      </c>
      <c r="J19" s="60">
        <f>SUM(G19:I19)</f>
        <v>138812.91</v>
      </c>
      <c r="K19" s="6">
        <v>261841.95</v>
      </c>
      <c r="L19" s="60">
        <v>41224.49</v>
      </c>
      <c r="M19" s="60">
        <v>48559.24</v>
      </c>
      <c r="N19" s="6">
        <v>41228.46</v>
      </c>
      <c r="O19" s="60">
        <f>K19+L19+M19+N19</f>
        <v>392854.14</v>
      </c>
      <c r="P19" s="60">
        <v>392869.99</v>
      </c>
      <c r="Q19" s="60">
        <v>35113.19</v>
      </c>
      <c r="R19" s="60">
        <v>31720.45</v>
      </c>
      <c r="S19" s="60">
        <v>52731.26</v>
      </c>
      <c r="T19" s="6">
        <v>119608.53</v>
      </c>
      <c r="U19" s="6">
        <v>42640.28</v>
      </c>
      <c r="V19" s="6">
        <v>29537.279999999999</v>
      </c>
      <c r="W19" s="6">
        <v>27177.63</v>
      </c>
      <c r="X19" s="60">
        <f t="shared" si="4"/>
        <v>611833.71000000008</v>
      </c>
      <c r="Y19" s="60">
        <v>218975.61</v>
      </c>
      <c r="Z19" s="6">
        <v>21601.71</v>
      </c>
      <c r="AA19" s="6">
        <v>21010.81</v>
      </c>
      <c r="AB19" s="6">
        <v>34121.74</v>
      </c>
      <c r="AC19" s="6">
        <v>36469.5</v>
      </c>
      <c r="AD19" s="6">
        <v>37278.519999999997</v>
      </c>
      <c r="AE19" s="6">
        <v>22597.13</v>
      </c>
      <c r="AF19" s="6">
        <v>394059.73</v>
      </c>
      <c r="AG19" s="6">
        <v>19238.099999999999</v>
      </c>
      <c r="AH19" s="6">
        <v>36281.120000000003</v>
      </c>
      <c r="AI19" s="34">
        <f t="shared" si="6"/>
        <v>842448.94</v>
      </c>
      <c r="AJ19" s="34">
        <f t="shared" si="7"/>
        <v>36628.214782608695</v>
      </c>
      <c r="AK19" s="6">
        <v>57619.570876666665</v>
      </c>
      <c r="AL19" s="6">
        <v>57584.61</v>
      </c>
      <c r="AM19" s="4">
        <f t="shared" si="5"/>
        <v>2.893197958476769E-3</v>
      </c>
      <c r="AN19" s="65"/>
      <c r="AO19" s="6">
        <f>AM19*AN9</f>
        <v>33465.62078570079</v>
      </c>
      <c r="AP19" s="6">
        <v>29370.720000000001</v>
      </c>
      <c r="AQ19" s="6">
        <v>29370.720000000001</v>
      </c>
    </row>
    <row r="20" spans="1:43" s="1" customFormat="1" ht="12.75" customHeight="1" x14ac:dyDescent="0.2">
      <c r="A20" s="4" t="s">
        <v>7</v>
      </c>
      <c r="B20" s="60">
        <v>723254.58</v>
      </c>
      <c r="C20" s="60">
        <v>755452.03</v>
      </c>
      <c r="D20" s="60">
        <v>728740.33</v>
      </c>
      <c r="E20" s="6">
        <f t="shared" si="3"/>
        <v>2207446.94</v>
      </c>
      <c r="F20" s="33">
        <v>2207446.94</v>
      </c>
      <c r="G20" s="60">
        <v>723059.06</v>
      </c>
      <c r="H20" s="60">
        <v>730443.99</v>
      </c>
      <c r="I20" s="60">
        <v>726842.17</v>
      </c>
      <c r="J20" s="60">
        <f>SUM(G20:I20)</f>
        <v>2180345.2200000002</v>
      </c>
      <c r="K20" s="6">
        <v>4366579.42</v>
      </c>
      <c r="L20" s="60">
        <v>757161.25</v>
      </c>
      <c r="M20" s="60">
        <v>770629.32</v>
      </c>
      <c r="N20" s="6">
        <v>803463.74</v>
      </c>
      <c r="O20" s="60">
        <f>K20+L20+M20+N20</f>
        <v>6697833.7300000004</v>
      </c>
      <c r="P20" s="60">
        <v>6697979.6900000004</v>
      </c>
      <c r="Q20" s="60">
        <v>799193.53</v>
      </c>
      <c r="R20" s="60">
        <v>685136.68</v>
      </c>
      <c r="S20" s="60">
        <v>756191.64</v>
      </c>
      <c r="T20" s="6">
        <v>2240521.85</v>
      </c>
      <c r="U20" s="6">
        <v>689302.04</v>
      </c>
      <c r="V20" s="6">
        <v>715752.95</v>
      </c>
      <c r="W20" s="6">
        <v>711656.94</v>
      </c>
      <c r="X20" s="60">
        <f t="shared" si="4"/>
        <v>11055213.470000001</v>
      </c>
      <c r="Y20" s="60">
        <v>4361612.58</v>
      </c>
      <c r="Z20" s="6">
        <v>765254.03</v>
      </c>
      <c r="AA20" s="6">
        <v>723118.6</v>
      </c>
      <c r="AB20" s="6">
        <v>756784.1</v>
      </c>
      <c r="AC20" s="6">
        <v>740924.53</v>
      </c>
      <c r="AD20" s="6">
        <v>744057.51</v>
      </c>
      <c r="AE20" s="6">
        <v>805052.4</v>
      </c>
      <c r="AF20" s="6">
        <v>8899722.9499999993</v>
      </c>
      <c r="AG20" s="6">
        <v>778108.83</v>
      </c>
      <c r="AH20" s="6">
        <v>748059.84</v>
      </c>
      <c r="AI20" s="34">
        <f t="shared" si="6"/>
        <v>17123871.310000002</v>
      </c>
      <c r="AJ20" s="34">
        <f t="shared" si="7"/>
        <v>744516.14391304355</v>
      </c>
      <c r="AK20" s="6">
        <v>850266.07272020786</v>
      </c>
      <c r="AL20" s="6">
        <v>826573.4</v>
      </c>
      <c r="AM20" s="4">
        <f t="shared" si="5"/>
        <v>5.8808014543066459E-2</v>
      </c>
      <c r="AN20" s="65"/>
      <c r="AO20" s="6">
        <f>AM20*AN9</f>
        <v>680232.30421964976</v>
      </c>
      <c r="AP20" s="6">
        <v>744432.38</v>
      </c>
      <c r="AQ20" s="6">
        <v>744432.38</v>
      </c>
    </row>
    <row r="21" spans="1:43" s="1" customFormat="1" ht="12.75" customHeight="1" x14ac:dyDescent="0.2">
      <c r="A21" s="4" t="s">
        <v>44</v>
      </c>
      <c r="B21" s="60">
        <v>0</v>
      </c>
      <c r="C21" s="60">
        <v>0</v>
      </c>
      <c r="D21" s="60">
        <v>0</v>
      </c>
      <c r="E21" s="6">
        <v>0</v>
      </c>
      <c r="F21" s="33">
        <v>0</v>
      </c>
      <c r="G21" s="60">
        <v>0</v>
      </c>
      <c r="H21" s="60">
        <v>0</v>
      </c>
      <c r="I21" s="60">
        <v>0</v>
      </c>
      <c r="J21" s="60">
        <v>0</v>
      </c>
      <c r="K21" s="6">
        <v>0</v>
      </c>
      <c r="L21" s="60">
        <v>0</v>
      </c>
      <c r="M21" s="60">
        <v>0</v>
      </c>
      <c r="N21" s="6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">
        <v>0</v>
      </c>
      <c r="U21" s="6">
        <v>0</v>
      </c>
      <c r="V21" s="6">
        <v>0</v>
      </c>
      <c r="W21" s="6">
        <v>0</v>
      </c>
      <c r="X21" s="60">
        <f t="shared" si="4"/>
        <v>0</v>
      </c>
      <c r="Y21" s="60">
        <v>0</v>
      </c>
      <c r="Z21" s="6">
        <v>0</v>
      </c>
      <c r="AA21" s="6">
        <v>27958.89</v>
      </c>
      <c r="AB21" s="6">
        <v>65229.48</v>
      </c>
      <c r="AC21" s="6">
        <v>82448.98</v>
      </c>
      <c r="AD21" s="6">
        <v>88256.9</v>
      </c>
      <c r="AE21" s="6">
        <v>64654.44</v>
      </c>
      <c r="AF21" s="6">
        <v>328665.68</v>
      </c>
      <c r="AG21" s="6">
        <v>60839.34</v>
      </c>
      <c r="AH21" s="6">
        <v>61093.15</v>
      </c>
      <c r="AI21" s="34">
        <f>P21+AF21+AG21+AH21-AA21</f>
        <v>422639.28</v>
      </c>
      <c r="AJ21" s="34">
        <f>AI21/6</f>
        <v>70439.88</v>
      </c>
      <c r="AK21" s="6">
        <v>0</v>
      </c>
      <c r="AL21" s="6">
        <v>79316</v>
      </c>
      <c r="AM21" s="48">
        <f t="shared" si="5"/>
        <v>5.5639216440358007E-3</v>
      </c>
      <c r="AN21" s="65"/>
      <c r="AO21" s="6">
        <f>AM21*AN9</f>
        <v>64357.881656562109</v>
      </c>
      <c r="AP21" s="6">
        <v>60839.34</v>
      </c>
      <c r="AQ21" s="4">
        <v>77622.600000000006</v>
      </c>
    </row>
    <row r="22" spans="1:43" s="2" customFormat="1" ht="13.5" customHeight="1" x14ac:dyDescent="0.2">
      <c r="A22" s="11" t="s">
        <v>5</v>
      </c>
      <c r="B22" s="9">
        <f>SUM(B16:B21)</f>
        <v>1684370.23</v>
      </c>
      <c r="C22" s="9">
        <f>SUM(C16:C21)</f>
        <v>1725911.42</v>
      </c>
      <c r="D22" s="9">
        <f>SUM(D16:D21)</f>
        <v>1607883.18</v>
      </c>
      <c r="E22" s="7">
        <f t="shared" si="3"/>
        <v>5018164.83</v>
      </c>
      <c r="F22" s="7">
        <f>SUM(F16:F21)</f>
        <v>5073905.8499999996</v>
      </c>
      <c r="G22" s="9">
        <f>SUM(G16:G21)</f>
        <v>1930457.47</v>
      </c>
      <c r="H22" s="9">
        <f>SUM(H16:H21)</f>
        <v>1630434.26</v>
      </c>
      <c r="I22" s="9">
        <v>1518883.5499999998</v>
      </c>
      <c r="J22" s="9">
        <f>SUM(J16:J21)</f>
        <v>5079775.2800000012</v>
      </c>
      <c r="K22" s="7">
        <v>10181202.809999999</v>
      </c>
      <c r="L22" s="9">
        <f t="shared" ref="L22:AL22" si="8">SUM(L16:L21)</f>
        <v>1752403.26</v>
      </c>
      <c r="M22" s="7">
        <f t="shared" si="8"/>
        <v>1779260.08</v>
      </c>
      <c r="N22" s="7">
        <f t="shared" si="8"/>
        <v>1772600.76</v>
      </c>
      <c r="O22" s="9">
        <f t="shared" si="8"/>
        <v>15485466.910000002</v>
      </c>
      <c r="P22" s="9">
        <f t="shared" si="8"/>
        <v>15514914.650000002</v>
      </c>
      <c r="Q22" s="9">
        <f t="shared" si="8"/>
        <v>1661091.78</v>
      </c>
      <c r="R22" s="9">
        <f t="shared" si="8"/>
        <v>1465024.74</v>
      </c>
      <c r="S22" s="53">
        <f t="shared" si="8"/>
        <v>1766320.69</v>
      </c>
      <c r="T22" s="7">
        <f t="shared" si="8"/>
        <v>4902859.6199999992</v>
      </c>
      <c r="U22" s="7">
        <f t="shared" si="8"/>
        <v>1556650.2300000002</v>
      </c>
      <c r="V22" s="7">
        <f t="shared" si="8"/>
        <v>1542953.76</v>
      </c>
      <c r="W22" s="7">
        <f t="shared" si="8"/>
        <v>1530301.17</v>
      </c>
      <c r="X22" s="9">
        <f t="shared" si="8"/>
        <v>25047679.43</v>
      </c>
      <c r="Y22" s="9">
        <f>SUM(Y16:Y21)</f>
        <v>9643340.3200000003</v>
      </c>
      <c r="Z22" s="7">
        <f t="shared" ref="Z22:AI22" si="9">SUM(Z16:Z21)</f>
        <v>1607010.76</v>
      </c>
      <c r="AA22" s="7">
        <f t="shared" si="9"/>
        <v>1390762.2</v>
      </c>
      <c r="AB22" s="7">
        <f t="shared" si="9"/>
        <v>1767227.19</v>
      </c>
      <c r="AC22" s="7">
        <f t="shared" si="9"/>
        <v>1789156.54</v>
      </c>
      <c r="AD22" s="7">
        <f t="shared" si="9"/>
        <v>1867010.65</v>
      </c>
      <c r="AE22" s="7">
        <f t="shared" si="9"/>
        <v>1800407.3599999999</v>
      </c>
      <c r="AF22" s="7">
        <f t="shared" si="9"/>
        <v>20022113.899999999</v>
      </c>
      <c r="AG22" s="7">
        <f t="shared" si="9"/>
        <v>1729125.51</v>
      </c>
      <c r="AH22" s="7">
        <f t="shared" si="9"/>
        <v>1809558.6999999997</v>
      </c>
      <c r="AI22" s="34">
        <f t="shared" si="9"/>
        <v>39047753.870000005</v>
      </c>
      <c r="AJ22" s="34">
        <f t="shared" si="8"/>
        <v>1749792.6882608696</v>
      </c>
      <c r="AK22" s="34">
        <f t="shared" si="8"/>
        <v>2226104.4277794375</v>
      </c>
      <c r="AL22" s="34">
        <f t="shared" si="8"/>
        <v>2271633.79</v>
      </c>
      <c r="AM22" s="4">
        <f t="shared" si="5"/>
        <v>0.13821303231621407</v>
      </c>
      <c r="AN22" s="65"/>
      <c r="AO22" s="6">
        <f>AM22*AN9</f>
        <v>1598710.1448016481</v>
      </c>
      <c r="AP22" s="6">
        <f>SUM(AP16:AP21)</f>
        <v>1692170.4200000002</v>
      </c>
      <c r="AQ22" s="7">
        <f>SUM(AQ16:AQ21)</f>
        <v>1708953.6800000002</v>
      </c>
    </row>
    <row r="23" spans="1:43" s="1" customFormat="1" ht="13.5" customHeight="1" x14ac:dyDescent="0.2">
      <c r="A23" s="11"/>
      <c r="B23" s="15"/>
      <c r="C23" s="15"/>
      <c r="D23" s="15"/>
      <c r="E23" s="4"/>
      <c r="F23" s="4"/>
      <c r="G23" s="15"/>
      <c r="H23" s="15"/>
      <c r="I23" s="15"/>
      <c r="J23" s="15"/>
      <c r="K23" s="6"/>
      <c r="L23" s="16"/>
      <c r="M23" s="16"/>
      <c r="N23" s="16"/>
      <c r="O23" s="16"/>
      <c r="P23" s="16"/>
      <c r="Q23" s="16"/>
      <c r="R23" s="16"/>
      <c r="S23" s="60"/>
      <c r="T23" s="6"/>
      <c r="U23" s="6"/>
      <c r="V23" s="6"/>
      <c r="W23" s="6"/>
      <c r="X23" s="16"/>
      <c r="Y23" s="16"/>
      <c r="Z23" s="6"/>
      <c r="AA23" s="6"/>
      <c r="AB23" s="6"/>
      <c r="AC23" s="6"/>
      <c r="AD23" s="6"/>
      <c r="AE23" s="6"/>
      <c r="AF23" s="6"/>
      <c r="AG23" s="6"/>
      <c r="AH23" s="6"/>
      <c r="AI23" s="34"/>
      <c r="AJ23" s="34"/>
      <c r="AK23" s="4"/>
      <c r="AL23" s="4"/>
      <c r="AM23" s="4"/>
      <c r="AN23" s="65"/>
      <c r="AO23" s="6"/>
      <c r="AP23" s="6"/>
      <c r="AQ23" s="4"/>
    </row>
    <row r="24" spans="1:43" s="1" customFormat="1" ht="87.75" customHeight="1" x14ac:dyDescent="0.2">
      <c r="A24" s="14" t="s">
        <v>8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0" t="s">
        <v>24</v>
      </c>
      <c r="L24" s="10" t="s">
        <v>25</v>
      </c>
      <c r="M24" s="10" t="s">
        <v>26</v>
      </c>
      <c r="N24" s="10" t="s">
        <v>27</v>
      </c>
      <c r="O24" s="10" t="s">
        <v>28</v>
      </c>
      <c r="P24" s="10" t="s">
        <v>29</v>
      </c>
      <c r="Q24" s="10" t="s">
        <v>30</v>
      </c>
      <c r="R24" s="10" t="s">
        <v>31</v>
      </c>
      <c r="S24" s="10" t="s">
        <v>37</v>
      </c>
      <c r="T24" s="10" t="s">
        <v>38</v>
      </c>
      <c r="U24" s="10" t="s">
        <v>39</v>
      </c>
      <c r="V24" s="10" t="s">
        <v>40</v>
      </c>
      <c r="W24" s="10" t="s">
        <v>41</v>
      </c>
      <c r="X24" s="10" t="s">
        <v>42</v>
      </c>
      <c r="Y24" s="10" t="s">
        <v>48</v>
      </c>
      <c r="Z24" s="10" t="s">
        <v>47</v>
      </c>
      <c r="AA24" s="10" t="s">
        <v>49</v>
      </c>
      <c r="AB24" s="10" t="s">
        <v>50</v>
      </c>
      <c r="AC24" s="10" t="s">
        <v>51</v>
      </c>
      <c r="AD24" s="10" t="s">
        <v>52</v>
      </c>
      <c r="AE24" s="10" t="s">
        <v>53</v>
      </c>
      <c r="AF24" s="10" t="s">
        <v>54</v>
      </c>
      <c r="AG24" s="10" t="s">
        <v>55</v>
      </c>
      <c r="AH24" s="10" t="s">
        <v>56</v>
      </c>
      <c r="AI24" s="10" t="s">
        <v>58</v>
      </c>
      <c r="AJ24" s="10" t="s">
        <v>59</v>
      </c>
      <c r="AK24" s="26" t="s">
        <v>45</v>
      </c>
      <c r="AL24" s="26" t="s">
        <v>46</v>
      </c>
      <c r="AM24" s="26" t="s">
        <v>60</v>
      </c>
      <c r="AN24" s="65"/>
      <c r="AO24" s="26" t="s">
        <v>32</v>
      </c>
      <c r="AP24" s="61" t="s">
        <v>67</v>
      </c>
      <c r="AQ24" s="61" t="s">
        <v>74</v>
      </c>
    </row>
    <row r="25" spans="1:43" s="1" customFormat="1" ht="12.75" customHeight="1" x14ac:dyDescent="0.2">
      <c r="A25" s="4" t="s">
        <v>1</v>
      </c>
      <c r="B25" s="60">
        <v>252803.4</v>
      </c>
      <c r="C25" s="60">
        <v>225266.03</v>
      </c>
      <c r="D25" s="60">
        <v>263410.71999999997</v>
      </c>
      <c r="E25" s="6">
        <f>B25+C25+D25</f>
        <v>741480.14999999991</v>
      </c>
      <c r="F25" s="33"/>
      <c r="G25" s="60">
        <v>0</v>
      </c>
      <c r="H25" s="60">
        <v>0</v>
      </c>
      <c r="I25" s="60">
        <v>0</v>
      </c>
      <c r="J25" s="60">
        <f>SUM(G25:I25)</f>
        <v>0</v>
      </c>
      <c r="K25" s="6">
        <v>0</v>
      </c>
      <c r="L25" s="60">
        <v>0</v>
      </c>
      <c r="M25" s="60">
        <v>0</v>
      </c>
      <c r="N25" s="60">
        <v>0</v>
      </c>
      <c r="O25" s="60">
        <f>K25+L25+M25+N25</f>
        <v>0</v>
      </c>
      <c r="P25" s="60">
        <v>0</v>
      </c>
      <c r="Q25" s="60">
        <v>0</v>
      </c>
      <c r="R25" s="60">
        <v>0</v>
      </c>
      <c r="S25" s="60">
        <v>0</v>
      </c>
      <c r="T25" s="6">
        <v>0</v>
      </c>
      <c r="U25" s="6">
        <v>0</v>
      </c>
      <c r="V25" s="6">
        <v>0</v>
      </c>
      <c r="W25" s="6">
        <v>0</v>
      </c>
      <c r="X25" s="60">
        <f>P25+T25+U25+V25+W25</f>
        <v>0</v>
      </c>
      <c r="Y25" s="60">
        <v>1312872.8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34">
        <f>P25+AF25+AG25+AH25</f>
        <v>0</v>
      </c>
      <c r="AJ25" s="34">
        <f>AI25/23</f>
        <v>0</v>
      </c>
      <c r="AK25" s="4"/>
      <c r="AL25" s="4"/>
      <c r="AM25" s="4">
        <f>AJ25/$AJ$60</f>
        <v>0</v>
      </c>
      <c r="AN25" s="65"/>
      <c r="AO25" s="6">
        <f>AM25*AN9</f>
        <v>0</v>
      </c>
      <c r="AP25" s="6">
        <v>176033.34</v>
      </c>
      <c r="AQ25" s="4">
        <v>176033.34</v>
      </c>
    </row>
    <row r="26" spans="1:43" s="1" customFormat="1" ht="12.75" customHeight="1" x14ac:dyDescent="0.2">
      <c r="A26" s="4" t="s">
        <v>2</v>
      </c>
      <c r="B26" s="60">
        <v>0</v>
      </c>
      <c r="C26" s="60">
        <v>390.81</v>
      </c>
      <c r="D26" s="60">
        <v>1451.58</v>
      </c>
      <c r="E26" s="6">
        <f>B26+C26+D26</f>
        <v>1842.3899999999999</v>
      </c>
      <c r="F26" s="33">
        <v>1842.39</v>
      </c>
      <c r="G26" s="60">
        <v>0</v>
      </c>
      <c r="H26" s="60">
        <v>0</v>
      </c>
      <c r="I26" s="60">
        <v>0</v>
      </c>
      <c r="J26" s="60">
        <f>SUM(G26:I26)</f>
        <v>0</v>
      </c>
      <c r="K26" s="6">
        <v>0</v>
      </c>
      <c r="L26" s="60">
        <v>0</v>
      </c>
      <c r="M26" s="60">
        <v>0</v>
      </c>
      <c r="N26" s="60">
        <v>0</v>
      </c>
      <c r="O26" s="60">
        <f>K26+L26+M26+N26</f>
        <v>0</v>
      </c>
      <c r="P26" s="60">
        <v>0</v>
      </c>
      <c r="Q26" s="60">
        <v>0</v>
      </c>
      <c r="R26" s="60">
        <v>0</v>
      </c>
      <c r="S26" s="60">
        <v>0</v>
      </c>
      <c r="T26" s="6">
        <v>0</v>
      </c>
      <c r="U26" s="6">
        <v>0</v>
      </c>
      <c r="V26" s="6">
        <v>0</v>
      </c>
      <c r="W26" s="6">
        <v>0</v>
      </c>
      <c r="X26" s="60">
        <f>P26+T26+U26+V26+W26</f>
        <v>0</v>
      </c>
      <c r="Y26" s="60">
        <v>223.32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34">
        <f t="shared" ref="AI26:AI28" si="10">P26+AF26+AG26+AH26</f>
        <v>0</v>
      </c>
      <c r="AJ26" s="34">
        <f t="shared" ref="AJ26:AJ28" si="11">AI26/23</f>
        <v>0</v>
      </c>
      <c r="AK26" s="4"/>
      <c r="AL26" s="4"/>
      <c r="AM26" s="4">
        <f>AJ26/$AJ$60</f>
        <v>0</v>
      </c>
      <c r="AN26" s="65"/>
      <c r="AO26" s="6">
        <f>AM26*AN9</f>
        <v>0</v>
      </c>
      <c r="AP26" s="6">
        <v>4204.55</v>
      </c>
      <c r="AQ26" s="4">
        <v>4204.55</v>
      </c>
    </row>
    <row r="27" spans="1:43" s="1" customFormat="1" ht="12.75" customHeight="1" x14ac:dyDescent="0.2">
      <c r="A27" s="4" t="s">
        <v>3</v>
      </c>
      <c r="B27" s="60">
        <v>26560</v>
      </c>
      <c r="C27" s="60">
        <v>24775</v>
      </c>
      <c r="D27" s="60">
        <v>27200</v>
      </c>
      <c r="E27" s="6">
        <f>B27+C27+D27</f>
        <v>78535</v>
      </c>
      <c r="F27" s="33"/>
      <c r="G27" s="60">
        <v>0</v>
      </c>
      <c r="H27" s="60">
        <v>0</v>
      </c>
      <c r="I27" s="60">
        <v>0</v>
      </c>
      <c r="J27" s="60">
        <f>SUM(G27:I27)</f>
        <v>0</v>
      </c>
      <c r="K27" s="6">
        <v>0</v>
      </c>
      <c r="L27" s="60">
        <v>0</v>
      </c>
      <c r="M27" s="60">
        <v>0</v>
      </c>
      <c r="N27" s="60">
        <v>0</v>
      </c>
      <c r="O27" s="60">
        <f>K27+L27+M27+N27</f>
        <v>0</v>
      </c>
      <c r="P27" s="60">
        <v>0</v>
      </c>
      <c r="Q27" s="60">
        <v>0</v>
      </c>
      <c r="R27" s="60">
        <v>0</v>
      </c>
      <c r="S27" s="60">
        <v>0</v>
      </c>
      <c r="T27" s="6">
        <v>0</v>
      </c>
      <c r="U27" s="6">
        <v>0</v>
      </c>
      <c r="V27" s="6">
        <v>0</v>
      </c>
      <c r="W27" s="6">
        <v>0</v>
      </c>
      <c r="X27" s="60">
        <f>P27+T27+U27+V27+W27</f>
        <v>0</v>
      </c>
      <c r="Y27" s="60">
        <v>202790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34">
        <f t="shared" si="10"/>
        <v>0</v>
      </c>
      <c r="AJ27" s="34">
        <f t="shared" si="11"/>
        <v>0</v>
      </c>
      <c r="AK27" s="4"/>
      <c r="AL27" s="4"/>
      <c r="AM27" s="4">
        <f>AJ27/$AJ$60</f>
        <v>0</v>
      </c>
      <c r="AN27" s="65"/>
      <c r="AO27" s="6">
        <f>AM27*AN9</f>
        <v>0</v>
      </c>
      <c r="AP27" s="6">
        <v>34248.67</v>
      </c>
      <c r="AQ27" s="4">
        <v>34248.67</v>
      </c>
    </row>
    <row r="28" spans="1:43" s="1" customFormat="1" ht="12.75" customHeight="1" x14ac:dyDescent="0.2">
      <c r="A28" s="4" t="s">
        <v>4</v>
      </c>
      <c r="B28" s="60">
        <v>3667</v>
      </c>
      <c r="C28" s="60">
        <v>3546</v>
      </c>
      <c r="D28" s="60">
        <v>2955</v>
      </c>
      <c r="E28" s="6">
        <f>B28+C28+D28</f>
        <v>10168</v>
      </c>
      <c r="F28" s="33">
        <v>10168</v>
      </c>
      <c r="G28" s="60">
        <v>0</v>
      </c>
      <c r="H28" s="60">
        <v>0</v>
      </c>
      <c r="I28" s="60">
        <v>0</v>
      </c>
      <c r="J28" s="60">
        <f>SUM(G28:I28)</f>
        <v>0</v>
      </c>
      <c r="K28" s="6">
        <v>0</v>
      </c>
      <c r="L28" s="60">
        <v>0</v>
      </c>
      <c r="M28" s="60">
        <v>0</v>
      </c>
      <c r="N28" s="60">
        <v>0</v>
      </c>
      <c r="O28" s="60">
        <f>K28+L28+M28+N28</f>
        <v>0</v>
      </c>
      <c r="P28" s="60">
        <v>0</v>
      </c>
      <c r="Q28" s="60">
        <v>0</v>
      </c>
      <c r="R28" s="60">
        <v>0</v>
      </c>
      <c r="S28" s="60">
        <v>0</v>
      </c>
      <c r="T28" s="6">
        <v>0</v>
      </c>
      <c r="U28" s="6">
        <v>0</v>
      </c>
      <c r="V28" s="6">
        <v>0</v>
      </c>
      <c r="W28" s="6">
        <v>0</v>
      </c>
      <c r="X28" s="60">
        <f>P28+T28+U28+V28+W28</f>
        <v>0</v>
      </c>
      <c r="Y28" s="60">
        <v>101937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34">
        <f t="shared" si="10"/>
        <v>0</v>
      </c>
      <c r="AJ28" s="34">
        <f t="shared" si="11"/>
        <v>0</v>
      </c>
      <c r="AK28" s="4"/>
      <c r="AL28" s="4"/>
      <c r="AM28" s="4">
        <f>AJ28/$AJ$60</f>
        <v>0</v>
      </c>
      <c r="AN28" s="65"/>
      <c r="AO28" s="6">
        <f>AM27</f>
        <v>0</v>
      </c>
      <c r="AP28" s="6">
        <v>2820</v>
      </c>
      <c r="AQ28" s="4">
        <v>2820</v>
      </c>
    </row>
    <row r="29" spans="1:43" s="2" customFormat="1" ht="12.75" customHeight="1" x14ac:dyDescent="0.2">
      <c r="A29" s="11" t="s">
        <v>5</v>
      </c>
      <c r="B29" s="9">
        <f>SUM(B25:B28)</f>
        <v>283030.40000000002</v>
      </c>
      <c r="C29" s="9">
        <f>SUM(C25:C28)</f>
        <v>253977.84</v>
      </c>
      <c r="D29" s="9">
        <f>SUM(D25:D28)</f>
        <v>295017.3</v>
      </c>
      <c r="E29" s="7">
        <f>B29+C29+D29</f>
        <v>832025.54</v>
      </c>
      <c r="F29" s="7">
        <f>SUM(F25:F28)</f>
        <v>12010.39</v>
      </c>
      <c r="G29" s="9">
        <f>SUM(G25:G28)</f>
        <v>0</v>
      </c>
      <c r="H29" s="9">
        <f>SUM(H25:H28)</f>
        <v>0</v>
      </c>
      <c r="I29" s="9">
        <v>0</v>
      </c>
      <c r="J29" s="60">
        <f>SUM(G29:I29)</f>
        <v>0</v>
      </c>
      <c r="K29" s="7">
        <f t="shared" ref="K29:AJ29" si="12">SUM(K25:K28)</f>
        <v>0</v>
      </c>
      <c r="L29" s="9">
        <f t="shared" si="12"/>
        <v>0</v>
      </c>
      <c r="M29" s="7">
        <f t="shared" si="12"/>
        <v>0</v>
      </c>
      <c r="N29" s="7">
        <f t="shared" si="12"/>
        <v>0</v>
      </c>
      <c r="O29" s="9">
        <f t="shared" si="12"/>
        <v>0</v>
      </c>
      <c r="P29" s="9">
        <f t="shared" si="12"/>
        <v>0</v>
      </c>
      <c r="Q29" s="9">
        <f t="shared" si="12"/>
        <v>0</v>
      </c>
      <c r="R29" s="9">
        <f t="shared" si="12"/>
        <v>0</v>
      </c>
      <c r="S29" s="9">
        <f t="shared" si="12"/>
        <v>0</v>
      </c>
      <c r="T29" s="9">
        <f t="shared" si="12"/>
        <v>0</v>
      </c>
      <c r="U29" s="9">
        <f t="shared" si="12"/>
        <v>0</v>
      </c>
      <c r="V29" s="9">
        <f t="shared" si="12"/>
        <v>0</v>
      </c>
      <c r="W29" s="7">
        <f t="shared" si="12"/>
        <v>0</v>
      </c>
      <c r="X29" s="9">
        <f t="shared" si="12"/>
        <v>0</v>
      </c>
      <c r="Y29" s="9">
        <f t="shared" si="12"/>
        <v>1617823.12</v>
      </c>
      <c r="Z29" s="7">
        <f t="shared" si="12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34">
        <f t="shared" si="12"/>
        <v>0</v>
      </c>
      <c r="AJ29" s="34">
        <f t="shared" si="12"/>
        <v>0</v>
      </c>
      <c r="AK29" s="11"/>
      <c r="AL29" s="11"/>
      <c r="AM29" s="4">
        <f>AJ29/$AJ$60</f>
        <v>0</v>
      </c>
      <c r="AN29" s="65"/>
      <c r="AO29" s="6">
        <f>AM29*AN9</f>
        <v>0</v>
      </c>
      <c r="AP29" s="6">
        <f>SUM(AP25:AP28)</f>
        <v>217306.56</v>
      </c>
      <c r="AQ29" s="11">
        <f>SUM(AQ25:AQ28)</f>
        <v>217306.56</v>
      </c>
    </row>
    <row r="30" spans="1:43" s="1" customFormat="1" ht="12.75" customHeight="1" x14ac:dyDescent="0.2">
      <c r="A30" s="11"/>
      <c r="B30" s="15"/>
      <c r="C30" s="15"/>
      <c r="D30" s="15"/>
      <c r="E30" s="4"/>
      <c r="F30" s="4"/>
      <c r="G30" s="15"/>
      <c r="H30" s="15"/>
      <c r="I30" s="15"/>
      <c r="J30" s="15"/>
      <c r="K30" s="6"/>
      <c r="L30" s="16"/>
      <c r="M30" s="16"/>
      <c r="N30" s="16"/>
      <c r="O30" s="16"/>
      <c r="P30" s="16"/>
      <c r="Q30" s="16"/>
      <c r="R30" s="16"/>
      <c r="S30" s="60"/>
      <c r="T30" s="6"/>
      <c r="U30" s="6"/>
      <c r="V30" s="6"/>
      <c r="W30" s="6"/>
      <c r="X30" s="16"/>
      <c r="Y30" s="16"/>
      <c r="Z30" s="6"/>
      <c r="AA30" s="6"/>
      <c r="AB30" s="6"/>
      <c r="AC30" s="6"/>
      <c r="AD30" s="6"/>
      <c r="AE30" s="6"/>
      <c r="AF30" s="6"/>
      <c r="AG30" s="6"/>
      <c r="AH30" s="6"/>
      <c r="AI30" s="34"/>
      <c r="AJ30" s="34"/>
      <c r="AK30" s="4"/>
      <c r="AL30" s="4"/>
      <c r="AM30" s="4"/>
      <c r="AN30" s="65"/>
      <c r="AO30" s="6"/>
      <c r="AP30" s="6"/>
      <c r="AQ30" s="4"/>
    </row>
    <row r="31" spans="1:43" s="1" customFormat="1" ht="96" customHeight="1" x14ac:dyDescent="0.2">
      <c r="A31" s="13" t="s">
        <v>9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19</v>
      </c>
      <c r="G31" s="10" t="s">
        <v>20</v>
      </c>
      <c r="H31" s="10" t="s">
        <v>21</v>
      </c>
      <c r="I31" s="10" t="s">
        <v>22</v>
      </c>
      <c r="J31" s="10" t="s">
        <v>23</v>
      </c>
      <c r="K31" s="10" t="s">
        <v>24</v>
      </c>
      <c r="L31" s="10" t="s">
        <v>25</v>
      </c>
      <c r="M31" s="10" t="s">
        <v>26</v>
      </c>
      <c r="N31" s="10" t="s">
        <v>27</v>
      </c>
      <c r="O31" s="10" t="s">
        <v>28</v>
      </c>
      <c r="P31" s="10" t="s">
        <v>29</v>
      </c>
      <c r="Q31" s="10" t="s">
        <v>30</v>
      </c>
      <c r="R31" s="10" t="s">
        <v>31</v>
      </c>
      <c r="S31" s="10" t="s">
        <v>37</v>
      </c>
      <c r="T31" s="10" t="s">
        <v>38</v>
      </c>
      <c r="U31" s="10" t="s">
        <v>39</v>
      </c>
      <c r="V31" s="10" t="s">
        <v>40</v>
      </c>
      <c r="W31" s="10" t="s">
        <v>41</v>
      </c>
      <c r="X31" s="10" t="s">
        <v>42</v>
      </c>
      <c r="Y31" s="10" t="s">
        <v>48</v>
      </c>
      <c r="Z31" s="10" t="s">
        <v>47</v>
      </c>
      <c r="AA31" s="10" t="s">
        <v>49</v>
      </c>
      <c r="AB31" s="10" t="s">
        <v>50</v>
      </c>
      <c r="AC31" s="10" t="s">
        <v>51</v>
      </c>
      <c r="AD31" s="10" t="s">
        <v>52</v>
      </c>
      <c r="AE31" s="10" t="s">
        <v>53</v>
      </c>
      <c r="AF31" s="10" t="s">
        <v>54</v>
      </c>
      <c r="AG31" s="10" t="s">
        <v>55</v>
      </c>
      <c r="AH31" s="10" t="s">
        <v>56</v>
      </c>
      <c r="AI31" s="10" t="s">
        <v>58</v>
      </c>
      <c r="AJ31" s="10" t="s">
        <v>59</v>
      </c>
      <c r="AK31" s="26" t="s">
        <v>45</v>
      </c>
      <c r="AL31" s="26" t="s">
        <v>46</v>
      </c>
      <c r="AM31" s="26" t="s">
        <v>60</v>
      </c>
      <c r="AN31" s="65"/>
      <c r="AO31" s="26" t="s">
        <v>32</v>
      </c>
      <c r="AP31" s="61" t="s">
        <v>67</v>
      </c>
      <c r="AQ31" s="61" t="s">
        <v>74</v>
      </c>
    </row>
    <row r="32" spans="1:43" s="1" customFormat="1" ht="12.75" customHeight="1" x14ac:dyDescent="0.2">
      <c r="A32" s="4" t="s">
        <v>1</v>
      </c>
      <c r="B32" s="60">
        <v>381201.31</v>
      </c>
      <c r="C32" s="60">
        <v>441948.46</v>
      </c>
      <c r="D32" s="60">
        <v>426139.08</v>
      </c>
      <c r="E32" s="6">
        <f t="shared" ref="E32:E38" si="13">B32+C32+D32</f>
        <v>1249288.8500000001</v>
      </c>
      <c r="F32" s="36">
        <v>1992432.93</v>
      </c>
      <c r="G32" s="60">
        <v>658058.80000000005</v>
      </c>
      <c r="H32" s="60">
        <v>613095.18000000005</v>
      </c>
      <c r="I32" s="60">
        <v>576204.68000000005</v>
      </c>
      <c r="J32" s="60">
        <f>SUM(G32:I32)</f>
        <v>1847358.6600000001</v>
      </c>
      <c r="K32" s="6">
        <v>3847731.68</v>
      </c>
      <c r="L32" s="60">
        <v>712848.41</v>
      </c>
      <c r="M32" s="60">
        <v>668773.86</v>
      </c>
      <c r="N32" s="60">
        <v>502455.87</v>
      </c>
      <c r="O32" s="60">
        <f>K32+L32+M32+N32</f>
        <v>5731809.8200000003</v>
      </c>
      <c r="P32" s="60">
        <v>5724627.4400000004</v>
      </c>
      <c r="Q32" s="60">
        <v>593513.31000000006</v>
      </c>
      <c r="R32" s="60">
        <v>609466.67000000004</v>
      </c>
      <c r="S32" s="60">
        <v>675117.42</v>
      </c>
      <c r="T32" s="6">
        <v>1878961.52</v>
      </c>
      <c r="U32" s="6">
        <v>645890.68000000005</v>
      </c>
      <c r="V32" s="6">
        <v>706601.02</v>
      </c>
      <c r="W32" s="6">
        <v>588183.64</v>
      </c>
      <c r="X32" s="60">
        <f>P32+T32+U32+V32+W32</f>
        <v>9544264.3000000007</v>
      </c>
      <c r="Y32" s="60">
        <v>2509881.38</v>
      </c>
      <c r="Z32" s="6">
        <v>679976.43</v>
      </c>
      <c r="AA32" s="6">
        <v>554780.82999999996</v>
      </c>
      <c r="AB32" s="6">
        <v>622744.29</v>
      </c>
      <c r="AC32" s="6">
        <v>715788.22</v>
      </c>
      <c r="AD32" s="6">
        <v>680848.73</v>
      </c>
      <c r="AE32" s="6">
        <v>526428.98</v>
      </c>
      <c r="AF32" s="6">
        <v>7603321.6600000001</v>
      </c>
      <c r="AG32" s="6">
        <v>596497.21</v>
      </c>
      <c r="AH32" s="6">
        <v>627357.6</v>
      </c>
      <c r="AI32" s="34">
        <f>P32+AF32+AG32+AH32</f>
        <v>14551803.910000002</v>
      </c>
      <c r="AJ32" s="34">
        <f>AI32/23</f>
        <v>632687.12652173918</v>
      </c>
      <c r="AK32" s="4"/>
      <c r="AL32" s="4"/>
      <c r="AM32" s="4">
        <f>AJ32/$AJ$60</f>
        <v>4.9974838076912137E-2</v>
      </c>
      <c r="AN32" s="65"/>
      <c r="AO32" s="6">
        <f>AM32*AN9</f>
        <v>578058.95203564269</v>
      </c>
      <c r="AP32" s="6">
        <v>435438.38</v>
      </c>
      <c r="AQ32" s="4">
        <v>339138.72</v>
      </c>
    </row>
    <row r="33" spans="1:43" s="1" customFormat="1" ht="12.75" customHeight="1" x14ac:dyDescent="0.2">
      <c r="A33" s="4" t="s">
        <v>2</v>
      </c>
      <c r="B33" s="60">
        <v>22702.37</v>
      </c>
      <c r="C33" s="60">
        <v>43998.23</v>
      </c>
      <c r="D33" s="60">
        <v>40743.730000000003</v>
      </c>
      <c r="E33" s="6">
        <f t="shared" si="13"/>
        <v>107444.33000000002</v>
      </c>
      <c r="F33" s="33">
        <v>107444.33</v>
      </c>
      <c r="G33" s="60">
        <v>33009.03</v>
      </c>
      <c r="H33" s="60">
        <v>45989.98</v>
      </c>
      <c r="I33" s="60">
        <v>36606.53</v>
      </c>
      <c r="J33" s="60">
        <f>SUM(G33:I33)</f>
        <v>115605.54000000001</v>
      </c>
      <c r="K33" s="6">
        <v>224352.47</v>
      </c>
      <c r="L33" s="60">
        <v>52487.839999999997</v>
      </c>
      <c r="M33" s="60">
        <v>64465.58</v>
      </c>
      <c r="N33" s="60">
        <v>45224.9</v>
      </c>
      <c r="O33" s="60">
        <f>K33+L33+M33+N33</f>
        <v>386530.79000000004</v>
      </c>
      <c r="P33" s="60">
        <v>387173.52</v>
      </c>
      <c r="Q33" s="60">
        <v>64848.09</v>
      </c>
      <c r="R33" s="60">
        <v>76487.77</v>
      </c>
      <c r="S33" s="60">
        <v>67175.600000000006</v>
      </c>
      <c r="T33" s="6">
        <v>208511.46</v>
      </c>
      <c r="U33" s="6">
        <v>60555.63</v>
      </c>
      <c r="V33" s="6">
        <v>59415.21</v>
      </c>
      <c r="W33" s="6">
        <v>46659.47</v>
      </c>
      <c r="X33" s="60">
        <f>P33+T33+U33+V33+W33</f>
        <v>762315.28999999992</v>
      </c>
      <c r="Y33" s="60">
        <v>375270.45</v>
      </c>
      <c r="Z33" s="6">
        <v>53134.23</v>
      </c>
      <c r="AA33" s="6">
        <v>62308.92</v>
      </c>
      <c r="AB33" s="6">
        <v>56289.36</v>
      </c>
      <c r="AC33" s="6">
        <v>69696.98</v>
      </c>
      <c r="AD33" s="6">
        <v>68079.17</v>
      </c>
      <c r="AE33" s="6">
        <v>49328.35</v>
      </c>
      <c r="AF33" s="6">
        <v>732176.78</v>
      </c>
      <c r="AG33" s="6">
        <v>67690.98</v>
      </c>
      <c r="AH33" s="6">
        <v>88632.93</v>
      </c>
      <c r="AI33" s="34">
        <f t="shared" ref="AI33:AI36" si="14">P33+AF33+AG33+AH33</f>
        <v>1275674.21</v>
      </c>
      <c r="AJ33" s="34">
        <f t="shared" ref="AJ33:AJ36" si="15">AI33/23</f>
        <v>55464.096086956517</v>
      </c>
      <c r="AK33" s="4"/>
      <c r="AL33" s="4"/>
      <c r="AM33" s="4">
        <f>AJ33/$AJ$60</f>
        <v>4.381010937058648E-3</v>
      </c>
      <c r="AN33" s="65"/>
      <c r="AO33" s="6">
        <f>AM33*AN9</f>
        <v>50675.153508957381</v>
      </c>
      <c r="AP33" s="6">
        <v>46379.89</v>
      </c>
      <c r="AQ33" s="4">
        <v>46379.890000000014</v>
      </c>
    </row>
    <row r="34" spans="1:43" s="1" customFormat="1" ht="12.75" customHeight="1" x14ac:dyDescent="0.2">
      <c r="A34" s="4" t="s">
        <v>3</v>
      </c>
      <c r="B34" s="60">
        <v>148510</v>
      </c>
      <c r="C34" s="60">
        <v>169894</v>
      </c>
      <c r="D34" s="60">
        <v>144321</v>
      </c>
      <c r="E34" s="6">
        <f t="shared" si="13"/>
        <v>462725</v>
      </c>
      <c r="F34" s="36">
        <v>548303.5</v>
      </c>
      <c r="G34" s="60">
        <v>189055</v>
      </c>
      <c r="H34" s="60">
        <v>182832</v>
      </c>
      <c r="I34" s="60">
        <v>195594</v>
      </c>
      <c r="J34" s="60">
        <f>SUM(G34:I34)</f>
        <v>567481</v>
      </c>
      <c r="K34" s="6">
        <v>1127838.5</v>
      </c>
      <c r="L34" s="60">
        <v>185679</v>
      </c>
      <c r="M34" s="60">
        <v>228167</v>
      </c>
      <c r="N34" s="60">
        <v>134094</v>
      </c>
      <c r="O34" s="60">
        <f>K34+L34+M34+N34</f>
        <v>1675778.5</v>
      </c>
      <c r="P34" s="60">
        <v>1681381.5</v>
      </c>
      <c r="Q34" s="60">
        <v>190398</v>
      </c>
      <c r="R34" s="60">
        <v>194117</v>
      </c>
      <c r="S34" s="60">
        <v>212061</v>
      </c>
      <c r="T34" s="6">
        <v>600818</v>
      </c>
      <c r="U34" s="6">
        <v>183784</v>
      </c>
      <c r="V34" s="6">
        <v>177903</v>
      </c>
      <c r="W34" s="6">
        <v>182012</v>
      </c>
      <c r="X34" s="60">
        <f>P34+T34+U34+V34+W34</f>
        <v>2825898.5</v>
      </c>
      <c r="Y34" s="60">
        <v>954993</v>
      </c>
      <c r="Z34" s="6">
        <v>177833</v>
      </c>
      <c r="AA34" s="6">
        <v>178114</v>
      </c>
      <c r="AB34" s="6">
        <v>247840</v>
      </c>
      <c r="AC34" s="6">
        <v>215204</v>
      </c>
      <c r="AD34" s="6">
        <v>202406</v>
      </c>
      <c r="AE34" s="6">
        <v>192805</v>
      </c>
      <c r="AF34" s="6">
        <v>2388629</v>
      </c>
      <c r="AG34" s="6">
        <v>164177</v>
      </c>
      <c r="AH34" s="6">
        <v>197597</v>
      </c>
      <c r="AI34" s="34">
        <f t="shared" si="14"/>
        <v>4431784.5</v>
      </c>
      <c r="AJ34" s="34">
        <f t="shared" si="15"/>
        <v>192686.28260869565</v>
      </c>
      <c r="AK34" s="4"/>
      <c r="AL34" s="4"/>
      <c r="AM34" s="4">
        <f>AJ34/$AJ$60</f>
        <v>1.5219948959528619E-2</v>
      </c>
      <c r="AN34" s="65"/>
      <c r="AO34" s="6">
        <f>AM34*AN9</f>
        <v>176049.14961486752</v>
      </c>
      <c r="AP34" s="6">
        <v>158500</v>
      </c>
      <c r="AQ34" s="4">
        <v>158500.00000000023</v>
      </c>
    </row>
    <row r="35" spans="1:43" s="1" customFormat="1" ht="12.75" customHeight="1" x14ac:dyDescent="0.2">
      <c r="A35" s="4" t="s">
        <v>4</v>
      </c>
      <c r="B35" s="60">
        <v>31886.519999999997</v>
      </c>
      <c r="C35" s="60">
        <v>55741.74</v>
      </c>
      <c r="D35" s="60">
        <v>50773.52</v>
      </c>
      <c r="E35" s="6">
        <f t="shared" si="13"/>
        <v>138401.78</v>
      </c>
      <c r="F35" s="33">
        <v>138081.78</v>
      </c>
      <c r="G35" s="60">
        <v>57430.07</v>
      </c>
      <c r="H35" s="60">
        <v>45666.02</v>
      </c>
      <c r="I35" s="60">
        <v>52644.57</v>
      </c>
      <c r="J35" s="60">
        <f>SUM(G35:I35)</f>
        <v>155740.66</v>
      </c>
      <c r="K35" s="6">
        <v>303701.21999999997</v>
      </c>
      <c r="L35" s="60">
        <v>53530.18</v>
      </c>
      <c r="M35" s="60">
        <v>49531.35</v>
      </c>
      <c r="N35" s="60">
        <v>45139.81</v>
      </c>
      <c r="O35" s="60">
        <f>K35+L35+M35+N35</f>
        <v>451902.55999999994</v>
      </c>
      <c r="P35" s="60">
        <v>451578.56</v>
      </c>
      <c r="Q35" s="60">
        <v>63662.41</v>
      </c>
      <c r="R35" s="60">
        <v>64999.38</v>
      </c>
      <c r="S35" s="60">
        <v>69452.63</v>
      </c>
      <c r="T35" s="6">
        <v>198743.7</v>
      </c>
      <c r="U35" s="6">
        <v>56825.81</v>
      </c>
      <c r="V35" s="6">
        <v>76745.14</v>
      </c>
      <c r="W35" s="6">
        <v>61155.79</v>
      </c>
      <c r="X35" s="60">
        <f>P35+T35+U35+V35+W35</f>
        <v>845049.00000000012</v>
      </c>
      <c r="Y35" s="60">
        <v>295010.44</v>
      </c>
      <c r="Z35" s="6">
        <v>67959.05</v>
      </c>
      <c r="AA35" s="6">
        <v>55259.06</v>
      </c>
      <c r="AB35" s="6">
        <v>61451.35</v>
      </c>
      <c r="AC35" s="6">
        <v>61310.84</v>
      </c>
      <c r="AD35" s="6">
        <v>61978.559999999998</v>
      </c>
      <c r="AE35" s="6">
        <v>45737.38</v>
      </c>
      <c r="AF35" s="6">
        <v>750344.32</v>
      </c>
      <c r="AG35" s="6">
        <v>55084.01</v>
      </c>
      <c r="AH35" s="6">
        <v>67248.350000000006</v>
      </c>
      <c r="AI35" s="34">
        <f t="shared" si="14"/>
        <v>1324255.24</v>
      </c>
      <c r="AJ35" s="34">
        <f t="shared" si="15"/>
        <v>57576.314782608693</v>
      </c>
      <c r="AK35" s="4"/>
      <c r="AL35" s="4"/>
      <c r="AM35" s="4">
        <f>AJ35/$AJ$60</f>
        <v>4.5478513592410287E-3</v>
      </c>
      <c r="AN35" s="65"/>
      <c r="AO35" s="6">
        <f>AM35*AN9</f>
        <v>52604.996672340982</v>
      </c>
      <c r="AP35" s="6">
        <v>44091.66</v>
      </c>
      <c r="AQ35" s="4">
        <v>44091.660000000033</v>
      </c>
    </row>
    <row r="36" spans="1:43" s="1" customFormat="1" ht="12.75" customHeight="1" x14ac:dyDescent="0.2">
      <c r="A36" s="4" t="s">
        <v>36</v>
      </c>
      <c r="B36" s="60">
        <v>126001</v>
      </c>
      <c r="C36" s="60">
        <v>110621.5</v>
      </c>
      <c r="D36" s="60">
        <v>137072</v>
      </c>
      <c r="E36" s="6">
        <f t="shared" si="13"/>
        <v>373694.5</v>
      </c>
      <c r="F36" s="33">
        <v>373998.5</v>
      </c>
      <c r="G36" s="60">
        <v>163999</v>
      </c>
      <c r="H36" s="60">
        <v>156444.5</v>
      </c>
      <c r="I36" s="60">
        <v>130938</v>
      </c>
      <c r="J36" s="60">
        <f>SUM(G36:I36)</f>
        <v>451381.5</v>
      </c>
      <c r="K36" s="6">
        <v>824778.5</v>
      </c>
      <c r="L36" s="60">
        <v>167934.5</v>
      </c>
      <c r="M36" s="60">
        <v>141232.5</v>
      </c>
      <c r="N36" s="60">
        <v>133422.5</v>
      </c>
      <c r="O36" s="60">
        <f>K36+L36+M36+N36</f>
        <v>1267368</v>
      </c>
      <c r="P36" s="60">
        <v>1267701</v>
      </c>
      <c r="Q36" s="60">
        <v>131353</v>
      </c>
      <c r="R36" s="60">
        <v>179718.5</v>
      </c>
      <c r="S36" s="60">
        <v>170725</v>
      </c>
      <c r="T36" s="6">
        <v>483082</v>
      </c>
      <c r="U36" s="6">
        <v>193952</v>
      </c>
      <c r="V36" s="6">
        <v>181988.5</v>
      </c>
      <c r="W36" s="6">
        <v>148324</v>
      </c>
      <c r="X36" s="60">
        <f>P36+T36+U36+V36+W36</f>
        <v>2275047.5</v>
      </c>
      <c r="Y36" s="60">
        <v>1007733.5</v>
      </c>
      <c r="Z36" s="6">
        <v>163286.5</v>
      </c>
      <c r="AA36" s="6">
        <v>131943.5</v>
      </c>
      <c r="AB36" s="6">
        <v>152215</v>
      </c>
      <c r="AC36" s="6">
        <v>163013.5</v>
      </c>
      <c r="AD36" s="6">
        <v>105754</v>
      </c>
      <c r="AE36" s="6">
        <v>116824.5</v>
      </c>
      <c r="AF36" s="6">
        <v>1883480.5</v>
      </c>
      <c r="AG36" s="6">
        <v>137580.5</v>
      </c>
      <c r="AH36" s="6">
        <v>147599</v>
      </c>
      <c r="AI36" s="34">
        <f t="shared" si="14"/>
        <v>3436361</v>
      </c>
      <c r="AJ36" s="34">
        <f t="shared" si="15"/>
        <v>149407</v>
      </c>
      <c r="AK36" s="4"/>
      <c r="AL36" s="4"/>
      <c r="AM36" s="4">
        <f>AJ36/$AJ$60</f>
        <v>1.1801394906840512E-2</v>
      </c>
      <c r="AN36" s="65"/>
      <c r="AO36" s="6">
        <f>AM36*AN9</f>
        <v>136506.73488742422</v>
      </c>
      <c r="AP36" s="6">
        <v>139715</v>
      </c>
      <c r="AQ36" s="4">
        <v>139715</v>
      </c>
    </row>
    <row r="37" spans="1:43" s="1" customFormat="1" ht="12.75" customHeight="1" x14ac:dyDescent="0.2">
      <c r="A37" s="4"/>
      <c r="B37" s="62"/>
      <c r="C37" s="62"/>
      <c r="D37" s="62"/>
      <c r="E37" s="6"/>
      <c r="F37" s="33"/>
      <c r="G37" s="62"/>
      <c r="H37" s="62"/>
      <c r="I37" s="62"/>
      <c r="J37" s="62"/>
      <c r="K37" s="6"/>
      <c r="L37" s="62"/>
      <c r="M37" s="62"/>
      <c r="N37" s="62"/>
      <c r="O37" s="62"/>
      <c r="P37" s="62"/>
      <c r="Q37" s="62"/>
      <c r="R37" s="62"/>
      <c r="S37" s="62"/>
      <c r="T37" s="6"/>
      <c r="U37" s="6"/>
      <c r="V37" s="6"/>
      <c r="W37" s="6"/>
      <c r="X37" s="62"/>
      <c r="Y37" s="62"/>
      <c r="Z37" s="6"/>
      <c r="AA37" s="6"/>
      <c r="AB37" s="6"/>
      <c r="AC37" s="6"/>
      <c r="AD37" s="6"/>
      <c r="AE37" s="6"/>
      <c r="AF37" s="6"/>
      <c r="AG37" s="6"/>
      <c r="AH37" s="6"/>
      <c r="AI37" s="34">
        <v>79516</v>
      </c>
      <c r="AJ37" s="34">
        <v>79516</v>
      </c>
      <c r="AK37" s="4"/>
      <c r="AL37" s="4"/>
      <c r="AM37" s="4"/>
      <c r="AN37" s="65"/>
      <c r="AO37" s="6"/>
      <c r="AP37" s="6"/>
      <c r="AQ37" s="4">
        <v>79516.399999999994</v>
      </c>
    </row>
    <row r="38" spans="1:43" s="2" customFormat="1" ht="12.75" customHeight="1" x14ac:dyDescent="0.2">
      <c r="A38" s="11" t="s">
        <v>5</v>
      </c>
      <c r="B38" s="53">
        <f>SUM(B32:B36)</f>
        <v>710301.2</v>
      </c>
      <c r="C38" s="53">
        <f>SUM(C32:C36)</f>
        <v>822203.92999999993</v>
      </c>
      <c r="D38" s="53">
        <f>SUM(D32:D36)</f>
        <v>799049.33000000007</v>
      </c>
      <c r="E38" s="7">
        <f t="shared" si="13"/>
        <v>2331554.46</v>
      </c>
      <c r="F38" s="7">
        <f>SUM(F32:F36)</f>
        <v>3160261.0399999996</v>
      </c>
      <c r="G38" s="53">
        <f>SUM(G32:G36)</f>
        <v>1101551.8999999999</v>
      </c>
      <c r="H38" s="53">
        <f>SUM(H32:H36)</f>
        <v>1044027.68</v>
      </c>
      <c r="I38" s="53">
        <v>991987.78</v>
      </c>
      <c r="J38" s="53">
        <f>SUM(J32:J36)</f>
        <v>3137567.3600000003</v>
      </c>
      <c r="K38" s="7">
        <v>6328402.3700000001</v>
      </c>
      <c r="L38" s="53">
        <f t="shared" ref="L38:AJ38" si="16">SUM(L32:L36)</f>
        <v>1172479.9300000002</v>
      </c>
      <c r="M38" s="7">
        <f t="shared" si="16"/>
        <v>1152170.29</v>
      </c>
      <c r="N38" s="7">
        <f t="shared" si="16"/>
        <v>860337.08000000007</v>
      </c>
      <c r="O38" s="53">
        <f t="shared" si="16"/>
        <v>9513389.6699999999</v>
      </c>
      <c r="P38" s="53">
        <f t="shared" si="16"/>
        <v>9512462.0199999996</v>
      </c>
      <c r="Q38" s="53">
        <f t="shared" si="16"/>
        <v>1043774.81</v>
      </c>
      <c r="R38" s="53">
        <f t="shared" si="16"/>
        <v>1124789.32</v>
      </c>
      <c r="S38" s="53">
        <f t="shared" si="16"/>
        <v>1194531.6499999999</v>
      </c>
      <c r="T38" s="7">
        <f>SUM(T32:T36)</f>
        <v>3370116.68</v>
      </c>
      <c r="U38" s="7">
        <f>SUM(U32:U36)</f>
        <v>1141008.1200000001</v>
      </c>
      <c r="V38" s="7">
        <f>SUM(V32:V36)</f>
        <v>1202652.8700000001</v>
      </c>
      <c r="W38" s="7">
        <f>SUM(W32:W36)</f>
        <v>1026334.9</v>
      </c>
      <c r="X38" s="53">
        <f t="shared" si="16"/>
        <v>16252574.59</v>
      </c>
      <c r="Y38" s="53">
        <f t="shared" si="16"/>
        <v>5142888.7699999996</v>
      </c>
      <c r="Z38" s="7">
        <f t="shared" si="16"/>
        <v>1142189.21</v>
      </c>
      <c r="AA38" s="7">
        <f t="shared" si="16"/>
        <v>982406.31</v>
      </c>
      <c r="AB38" s="7">
        <f t="shared" si="16"/>
        <v>1140540</v>
      </c>
      <c r="AC38" s="7">
        <f t="shared" si="16"/>
        <v>1225013.54</v>
      </c>
      <c r="AD38" s="7">
        <f t="shared" si="16"/>
        <v>1119066.46</v>
      </c>
      <c r="AE38" s="7">
        <f t="shared" si="16"/>
        <v>931124.21</v>
      </c>
      <c r="AF38" s="7">
        <f t="shared" si="16"/>
        <v>13357952.260000002</v>
      </c>
      <c r="AG38" s="7">
        <f t="shared" si="16"/>
        <v>1021029.7</v>
      </c>
      <c r="AH38" s="7">
        <f t="shared" si="16"/>
        <v>1128434.8799999999</v>
      </c>
      <c r="AI38" s="34">
        <f t="shared" si="16"/>
        <v>25019878.859999999</v>
      </c>
      <c r="AJ38" s="34">
        <f t="shared" si="16"/>
        <v>1087820.82</v>
      </c>
      <c r="AK38" s="11"/>
      <c r="AL38" s="11"/>
      <c r="AM38" s="4">
        <f>AJ38/$AJ$60</f>
        <v>8.5925044239580944E-2</v>
      </c>
      <c r="AN38" s="65"/>
      <c r="AO38" s="6">
        <f>AM38*AN9</f>
        <v>993894.98671923275</v>
      </c>
      <c r="AP38" s="6">
        <f>SUM(AP32:AP36)</f>
        <v>824124.93</v>
      </c>
      <c r="AQ38" s="11">
        <f>SUM(AQ32:AQ37)</f>
        <v>807341.67000000027</v>
      </c>
    </row>
    <row r="39" spans="1:43" s="1" customFormat="1" ht="12.75" customHeight="1" x14ac:dyDescent="0.2">
      <c r="A39" s="11"/>
      <c r="B39" s="15"/>
      <c r="C39" s="15"/>
      <c r="D39" s="15"/>
      <c r="E39" s="4"/>
      <c r="F39" s="4"/>
      <c r="G39" s="15"/>
      <c r="H39" s="15"/>
      <c r="I39" s="15"/>
      <c r="J39" s="15"/>
      <c r="K39" s="6"/>
      <c r="L39" s="16"/>
      <c r="M39" s="16"/>
      <c r="N39" s="16"/>
      <c r="O39" s="16"/>
      <c r="P39" s="16"/>
      <c r="Q39" s="16"/>
      <c r="R39" s="16"/>
      <c r="S39" s="60"/>
      <c r="T39" s="6"/>
      <c r="U39" s="6"/>
      <c r="V39" s="6"/>
      <c r="W39" s="6"/>
      <c r="X39" s="16"/>
      <c r="Y39" s="16"/>
      <c r="Z39" s="6"/>
      <c r="AA39" s="6"/>
      <c r="AB39" s="6"/>
      <c r="AC39" s="6"/>
      <c r="AD39" s="6"/>
      <c r="AE39" s="6"/>
      <c r="AF39" s="6"/>
      <c r="AG39" s="6"/>
      <c r="AH39" s="6"/>
      <c r="AI39" s="34"/>
      <c r="AJ39" s="34"/>
      <c r="AK39" s="4"/>
      <c r="AL39" s="4"/>
      <c r="AM39" s="4"/>
      <c r="AN39" s="65"/>
      <c r="AO39" s="6"/>
      <c r="AP39" s="6"/>
      <c r="AQ39" s="4"/>
    </row>
    <row r="40" spans="1:43" s="1" customFormat="1" ht="12.75" customHeight="1" x14ac:dyDescent="0.2">
      <c r="A40" s="11"/>
      <c r="B40" s="15"/>
      <c r="C40" s="15"/>
      <c r="D40" s="15"/>
      <c r="E40" s="4"/>
      <c r="F40" s="4"/>
      <c r="G40" s="15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4"/>
      <c r="AJ40" s="34"/>
      <c r="AK40" s="4"/>
      <c r="AL40" s="4"/>
      <c r="AM40" s="4"/>
      <c r="AN40" s="65"/>
      <c r="AO40" s="6"/>
      <c r="AP40" s="6"/>
      <c r="AQ40" s="4"/>
    </row>
    <row r="41" spans="1:43" s="1" customFormat="1" ht="90" customHeight="1" x14ac:dyDescent="0.2">
      <c r="A41" s="13" t="s">
        <v>10</v>
      </c>
      <c r="B41" s="10" t="s">
        <v>15</v>
      </c>
      <c r="C41" s="10" t="s">
        <v>16</v>
      </c>
      <c r="D41" s="10" t="s">
        <v>17</v>
      </c>
      <c r="E41" s="10" t="s">
        <v>18</v>
      </c>
      <c r="F41" s="10" t="s">
        <v>19</v>
      </c>
      <c r="G41" s="10" t="s">
        <v>20</v>
      </c>
      <c r="H41" s="10" t="s">
        <v>21</v>
      </c>
      <c r="I41" s="37" t="s">
        <v>22</v>
      </c>
      <c r="J41" s="10" t="s">
        <v>23</v>
      </c>
      <c r="K41" s="10" t="s">
        <v>24</v>
      </c>
      <c r="L41" s="10" t="s">
        <v>25</v>
      </c>
      <c r="M41" s="10" t="s">
        <v>26</v>
      </c>
      <c r="N41" s="10" t="s">
        <v>27</v>
      </c>
      <c r="O41" s="10" t="s">
        <v>28</v>
      </c>
      <c r="P41" s="10" t="s">
        <v>29</v>
      </c>
      <c r="Q41" s="10" t="s">
        <v>30</v>
      </c>
      <c r="R41" s="10" t="s">
        <v>31</v>
      </c>
      <c r="S41" s="10" t="s">
        <v>37</v>
      </c>
      <c r="T41" s="10" t="s">
        <v>38</v>
      </c>
      <c r="U41" s="10" t="s">
        <v>39</v>
      </c>
      <c r="V41" s="10" t="s">
        <v>40</v>
      </c>
      <c r="W41" s="10" t="s">
        <v>41</v>
      </c>
      <c r="X41" s="10" t="s">
        <v>42</v>
      </c>
      <c r="Y41" s="10" t="s">
        <v>48</v>
      </c>
      <c r="Z41" s="10" t="s">
        <v>47</v>
      </c>
      <c r="AA41" s="10" t="s">
        <v>49</v>
      </c>
      <c r="AB41" s="10" t="s">
        <v>50</v>
      </c>
      <c r="AC41" s="10" t="s">
        <v>51</v>
      </c>
      <c r="AD41" s="10" t="s">
        <v>52</v>
      </c>
      <c r="AE41" s="10" t="s">
        <v>53</v>
      </c>
      <c r="AF41" s="10" t="s">
        <v>54</v>
      </c>
      <c r="AG41" s="10" t="s">
        <v>55</v>
      </c>
      <c r="AH41" s="10" t="s">
        <v>56</v>
      </c>
      <c r="AI41" s="10" t="s">
        <v>58</v>
      </c>
      <c r="AJ41" s="10" t="s">
        <v>59</v>
      </c>
      <c r="AK41" s="26" t="s">
        <v>45</v>
      </c>
      <c r="AL41" s="26" t="s">
        <v>46</v>
      </c>
      <c r="AM41" s="26" t="s">
        <v>60</v>
      </c>
      <c r="AN41" s="65"/>
      <c r="AO41" s="26" t="s">
        <v>32</v>
      </c>
      <c r="AP41" s="61" t="s">
        <v>67</v>
      </c>
      <c r="AQ41" s="61" t="s">
        <v>74</v>
      </c>
    </row>
    <row r="42" spans="1:43" s="1" customFormat="1" ht="12.75" customHeight="1" x14ac:dyDescent="0.2">
      <c r="A42" s="4" t="s">
        <v>1</v>
      </c>
      <c r="B42" s="60">
        <f t="shared" ref="B42:D45" si="17">B25+B32</f>
        <v>634004.71</v>
      </c>
      <c r="C42" s="60">
        <f t="shared" si="17"/>
        <v>667214.49</v>
      </c>
      <c r="D42" s="60">
        <f t="shared" si="17"/>
        <v>689549.8</v>
      </c>
      <c r="E42" s="6">
        <f t="shared" ref="E42:E48" si="18">B42+C42+D42</f>
        <v>1990769</v>
      </c>
      <c r="F42" s="33">
        <v>1992432.93</v>
      </c>
      <c r="G42" s="60">
        <f t="shared" ref="G42:H45" si="19">G25+G32</f>
        <v>658058.80000000005</v>
      </c>
      <c r="H42" s="60">
        <f t="shared" si="19"/>
        <v>613095.18000000005</v>
      </c>
      <c r="I42" s="10">
        <v>576204.68000000005</v>
      </c>
      <c r="J42" s="10">
        <f>SUM(G42:I42)</f>
        <v>1847358.6600000001</v>
      </c>
      <c r="K42" s="10">
        <v>3847731.68</v>
      </c>
      <c r="L42" s="60">
        <f t="shared" ref="L42:N45" si="20">L25+L32</f>
        <v>712848.41</v>
      </c>
      <c r="M42" s="60">
        <f t="shared" si="20"/>
        <v>668773.86</v>
      </c>
      <c r="N42" s="60">
        <f t="shared" si="20"/>
        <v>502455.87</v>
      </c>
      <c r="O42" s="60">
        <f>K42+L42+M42+N42</f>
        <v>5731809.8200000003</v>
      </c>
      <c r="P42" s="60">
        <f>P32+P25</f>
        <v>5724627.4400000004</v>
      </c>
      <c r="Q42" s="60">
        <f>Q32+Q25</f>
        <v>593513.31000000006</v>
      </c>
      <c r="R42" s="60">
        <f>R32+R25</f>
        <v>609466.67000000004</v>
      </c>
      <c r="S42" s="60">
        <f>S32+S25</f>
        <v>675117.42</v>
      </c>
      <c r="T42" s="6">
        <f t="shared" ref="T42:W45" si="21">T25+T32</f>
        <v>1878961.52</v>
      </c>
      <c r="U42" s="6">
        <f t="shared" si="21"/>
        <v>645890.68000000005</v>
      </c>
      <c r="V42" s="6">
        <f t="shared" si="21"/>
        <v>706601.02</v>
      </c>
      <c r="W42" s="6">
        <f t="shared" si="21"/>
        <v>588183.64</v>
      </c>
      <c r="X42" s="60">
        <f>P42+T42+U42+V42+W42</f>
        <v>9544264.3000000007</v>
      </c>
      <c r="Y42" s="60">
        <v>3822754.1799999997</v>
      </c>
      <c r="Z42" s="6">
        <f t="shared" ref="Z42:AE45" si="22">Z25+Z32</f>
        <v>679976.43</v>
      </c>
      <c r="AA42" s="6">
        <f t="shared" si="22"/>
        <v>554780.82999999996</v>
      </c>
      <c r="AB42" s="6">
        <f t="shared" si="22"/>
        <v>622744.29</v>
      </c>
      <c r="AC42" s="6">
        <f t="shared" si="22"/>
        <v>715788.22</v>
      </c>
      <c r="AD42" s="6">
        <f t="shared" si="22"/>
        <v>680848.73</v>
      </c>
      <c r="AE42" s="6">
        <f t="shared" si="22"/>
        <v>526428.98</v>
      </c>
      <c r="AF42" s="6">
        <v>7603321.6600000001</v>
      </c>
      <c r="AG42" s="6">
        <f t="shared" ref="AG42:AH45" si="23">AG25+AG32</f>
        <v>596497.21</v>
      </c>
      <c r="AH42" s="6">
        <f t="shared" si="23"/>
        <v>627357.6</v>
      </c>
      <c r="AI42" s="34">
        <f>P42+AF42+AG42+AH42</f>
        <v>14551803.910000002</v>
      </c>
      <c r="AJ42" s="34">
        <f>AI42/23</f>
        <v>632687.12652173918</v>
      </c>
      <c r="AK42" s="4"/>
      <c r="AL42" s="4"/>
      <c r="AM42" s="4">
        <f>AJ42/$AJ$60</f>
        <v>4.9974838076912137E-2</v>
      </c>
      <c r="AN42" s="65"/>
      <c r="AO42" s="6">
        <f>AM42*AN9</f>
        <v>578058.95203564269</v>
      </c>
      <c r="AP42" s="6">
        <f t="shared" ref="AP42:AQ45" si="24">AP25+AP32</f>
        <v>611471.72</v>
      </c>
      <c r="AQ42" s="4">
        <f t="shared" si="24"/>
        <v>515172.05999999994</v>
      </c>
    </row>
    <row r="43" spans="1:43" s="1" customFormat="1" ht="12.75" customHeight="1" x14ac:dyDescent="0.2">
      <c r="A43" s="4" t="s">
        <v>2</v>
      </c>
      <c r="B43" s="60">
        <f t="shared" si="17"/>
        <v>22702.37</v>
      </c>
      <c r="C43" s="60">
        <f t="shared" si="17"/>
        <v>44389.04</v>
      </c>
      <c r="D43" s="60">
        <f t="shared" si="17"/>
        <v>42195.310000000005</v>
      </c>
      <c r="E43" s="6">
        <f t="shared" si="18"/>
        <v>109286.72</v>
      </c>
      <c r="F43" s="33">
        <v>109286.72</v>
      </c>
      <c r="G43" s="60">
        <f t="shared" si="19"/>
        <v>33009.03</v>
      </c>
      <c r="H43" s="60">
        <f t="shared" si="19"/>
        <v>45989.98</v>
      </c>
      <c r="I43" s="60">
        <v>36606.53</v>
      </c>
      <c r="J43" s="10">
        <f>SUM(G43:I43)</f>
        <v>115605.54000000001</v>
      </c>
      <c r="K43" s="6">
        <v>224352.47</v>
      </c>
      <c r="L43" s="60">
        <f t="shared" si="20"/>
        <v>52487.839999999997</v>
      </c>
      <c r="M43" s="60">
        <f t="shared" si="20"/>
        <v>64465.58</v>
      </c>
      <c r="N43" s="60">
        <f t="shared" si="20"/>
        <v>45224.9</v>
      </c>
      <c r="O43" s="60">
        <f>K43+L43+M43+N43</f>
        <v>386530.79000000004</v>
      </c>
      <c r="P43" s="60">
        <v>387173.52</v>
      </c>
      <c r="Q43" s="60">
        <f t="shared" ref="Q43:S45" si="25">Q33+Q26</f>
        <v>64848.09</v>
      </c>
      <c r="R43" s="60">
        <f t="shared" si="25"/>
        <v>76487.77</v>
      </c>
      <c r="S43" s="60">
        <f t="shared" si="25"/>
        <v>67175.600000000006</v>
      </c>
      <c r="T43" s="6">
        <f t="shared" si="21"/>
        <v>208511.46</v>
      </c>
      <c r="U43" s="6">
        <f t="shared" si="21"/>
        <v>60555.63</v>
      </c>
      <c r="V43" s="6">
        <f t="shared" si="21"/>
        <v>59415.21</v>
      </c>
      <c r="W43" s="6">
        <f t="shared" si="21"/>
        <v>46659.47</v>
      </c>
      <c r="X43" s="60">
        <f>P43+T43+U43+V43+W43</f>
        <v>762315.28999999992</v>
      </c>
      <c r="Y43" s="60">
        <v>375493.77</v>
      </c>
      <c r="Z43" s="6">
        <f t="shared" si="22"/>
        <v>53134.23</v>
      </c>
      <c r="AA43" s="6">
        <f t="shared" si="22"/>
        <v>62308.92</v>
      </c>
      <c r="AB43" s="6">
        <f t="shared" si="22"/>
        <v>56289.36</v>
      </c>
      <c r="AC43" s="6">
        <f t="shared" si="22"/>
        <v>69696.98</v>
      </c>
      <c r="AD43" s="6">
        <f t="shared" si="22"/>
        <v>68079.17</v>
      </c>
      <c r="AE43" s="6">
        <f t="shared" si="22"/>
        <v>49328.35</v>
      </c>
      <c r="AF43" s="6">
        <v>732176.78</v>
      </c>
      <c r="AG43" s="6">
        <f t="shared" si="23"/>
        <v>67690.98</v>
      </c>
      <c r="AH43" s="6">
        <f t="shared" si="23"/>
        <v>88632.93</v>
      </c>
      <c r="AI43" s="34">
        <f t="shared" ref="AI43:AI46" si="26">P43+AF43+AG43+AH43</f>
        <v>1275674.21</v>
      </c>
      <c r="AJ43" s="34">
        <f t="shared" ref="AJ43:AJ46" si="27">AI43/23</f>
        <v>55464.096086956517</v>
      </c>
      <c r="AK43" s="4"/>
      <c r="AL43" s="4"/>
      <c r="AM43" s="4">
        <f>AJ43/$AJ$60</f>
        <v>4.381010937058648E-3</v>
      </c>
      <c r="AN43" s="65"/>
      <c r="AO43" s="6">
        <f>AM43*AN9</f>
        <v>50675.153508957381</v>
      </c>
      <c r="AP43" s="6">
        <f t="shared" si="24"/>
        <v>50584.44</v>
      </c>
      <c r="AQ43" s="4">
        <f t="shared" si="24"/>
        <v>50584.440000000017</v>
      </c>
    </row>
    <row r="44" spans="1:43" s="1" customFormat="1" ht="12.75" customHeight="1" x14ac:dyDescent="0.2">
      <c r="A44" s="4" t="s">
        <v>3</v>
      </c>
      <c r="B44" s="60">
        <f t="shared" si="17"/>
        <v>175070</v>
      </c>
      <c r="C44" s="60">
        <f t="shared" si="17"/>
        <v>194669</v>
      </c>
      <c r="D44" s="60">
        <f t="shared" si="17"/>
        <v>171521</v>
      </c>
      <c r="E44" s="6">
        <f t="shared" si="18"/>
        <v>541260</v>
      </c>
      <c r="F44" s="33">
        <v>548303.5</v>
      </c>
      <c r="G44" s="60">
        <f t="shared" si="19"/>
        <v>189055</v>
      </c>
      <c r="H44" s="60">
        <f t="shared" si="19"/>
        <v>182832</v>
      </c>
      <c r="I44" s="60">
        <v>195594</v>
      </c>
      <c r="J44" s="10">
        <f>SUM(G44:I44)</f>
        <v>567481</v>
      </c>
      <c r="K44" s="6">
        <v>1127838.5</v>
      </c>
      <c r="L44" s="60">
        <f t="shared" si="20"/>
        <v>185679</v>
      </c>
      <c r="M44" s="60">
        <f t="shared" si="20"/>
        <v>228167</v>
      </c>
      <c r="N44" s="60">
        <f t="shared" si="20"/>
        <v>134094</v>
      </c>
      <c r="O44" s="60">
        <f>K44+L44+M44+N44</f>
        <v>1675778.5</v>
      </c>
      <c r="P44" s="60">
        <v>1681381.5</v>
      </c>
      <c r="Q44" s="60">
        <f t="shared" si="25"/>
        <v>190398</v>
      </c>
      <c r="R44" s="60">
        <f t="shared" si="25"/>
        <v>194117</v>
      </c>
      <c r="S44" s="60">
        <f t="shared" si="25"/>
        <v>212061</v>
      </c>
      <c r="T44" s="6">
        <f t="shared" si="21"/>
        <v>600818</v>
      </c>
      <c r="U44" s="6">
        <f t="shared" si="21"/>
        <v>183784</v>
      </c>
      <c r="V44" s="6">
        <f t="shared" si="21"/>
        <v>177903</v>
      </c>
      <c r="W44" s="6">
        <f t="shared" si="21"/>
        <v>182012</v>
      </c>
      <c r="X44" s="60">
        <f>P44+T44+U44+V44+W44</f>
        <v>2825898.5</v>
      </c>
      <c r="Y44" s="60">
        <v>1157783</v>
      </c>
      <c r="Z44" s="6">
        <f t="shared" si="22"/>
        <v>177833</v>
      </c>
      <c r="AA44" s="6">
        <f t="shared" si="22"/>
        <v>178114</v>
      </c>
      <c r="AB44" s="6">
        <f t="shared" si="22"/>
        <v>247840</v>
      </c>
      <c r="AC44" s="6">
        <f t="shared" si="22"/>
        <v>215204</v>
      </c>
      <c r="AD44" s="6">
        <f t="shared" si="22"/>
        <v>202406</v>
      </c>
      <c r="AE44" s="6">
        <f t="shared" si="22"/>
        <v>192805</v>
      </c>
      <c r="AF44" s="6">
        <v>2388629</v>
      </c>
      <c r="AG44" s="6">
        <f t="shared" si="23"/>
        <v>164177</v>
      </c>
      <c r="AH44" s="6">
        <f t="shared" si="23"/>
        <v>197597</v>
      </c>
      <c r="AI44" s="34">
        <f t="shared" si="26"/>
        <v>4431784.5</v>
      </c>
      <c r="AJ44" s="34">
        <f t="shared" si="27"/>
        <v>192686.28260869565</v>
      </c>
      <c r="AK44" s="4"/>
      <c r="AL44" s="4"/>
      <c r="AM44" s="4">
        <f>AJ44/$AJ$60</f>
        <v>1.5219948959528619E-2</v>
      </c>
      <c r="AN44" s="65"/>
      <c r="AO44" s="6">
        <f>AM44*AN9</f>
        <v>176049.14961486752</v>
      </c>
      <c r="AP44" s="6">
        <f t="shared" si="24"/>
        <v>192748.66999999998</v>
      </c>
      <c r="AQ44" s="4">
        <f t="shared" si="24"/>
        <v>192748.67000000022</v>
      </c>
    </row>
    <row r="45" spans="1:43" s="1" customFormat="1" ht="12.75" customHeight="1" x14ac:dyDescent="0.2">
      <c r="A45" s="4" t="s">
        <v>4</v>
      </c>
      <c r="B45" s="60">
        <f t="shared" si="17"/>
        <v>35553.519999999997</v>
      </c>
      <c r="C45" s="60">
        <f t="shared" si="17"/>
        <v>59287.74</v>
      </c>
      <c r="D45" s="60">
        <f t="shared" si="17"/>
        <v>53728.52</v>
      </c>
      <c r="E45" s="6">
        <f t="shared" si="18"/>
        <v>148569.78</v>
      </c>
      <c r="F45" s="33">
        <v>148249.78</v>
      </c>
      <c r="G45" s="60">
        <f t="shared" si="19"/>
        <v>57430.07</v>
      </c>
      <c r="H45" s="60">
        <f t="shared" si="19"/>
        <v>45666.02</v>
      </c>
      <c r="I45" s="60">
        <v>52644.57</v>
      </c>
      <c r="J45" s="10">
        <f>SUM(G45:I45)</f>
        <v>155740.66</v>
      </c>
      <c r="K45" s="6">
        <v>303701.21999999997</v>
      </c>
      <c r="L45" s="60">
        <f t="shared" si="20"/>
        <v>53530.18</v>
      </c>
      <c r="M45" s="60">
        <f t="shared" si="20"/>
        <v>49531.35</v>
      </c>
      <c r="N45" s="60">
        <f t="shared" si="20"/>
        <v>45139.81</v>
      </c>
      <c r="O45" s="60">
        <f>K45+L45+M45+N45</f>
        <v>451902.55999999994</v>
      </c>
      <c r="P45" s="60">
        <v>451578.56</v>
      </c>
      <c r="Q45" s="60">
        <f t="shared" si="25"/>
        <v>63662.41</v>
      </c>
      <c r="R45" s="60">
        <f t="shared" si="25"/>
        <v>64999.38</v>
      </c>
      <c r="S45" s="60">
        <f t="shared" si="25"/>
        <v>69452.63</v>
      </c>
      <c r="T45" s="6">
        <f t="shared" si="21"/>
        <v>198743.7</v>
      </c>
      <c r="U45" s="6">
        <f t="shared" si="21"/>
        <v>56825.81</v>
      </c>
      <c r="V45" s="6">
        <f t="shared" si="21"/>
        <v>76745.14</v>
      </c>
      <c r="W45" s="6">
        <f t="shared" si="21"/>
        <v>61155.79</v>
      </c>
      <c r="X45" s="60">
        <f>P45+T45+U45+V45+W45</f>
        <v>845049.00000000012</v>
      </c>
      <c r="Y45" s="60">
        <v>396947.44</v>
      </c>
      <c r="Z45" s="6">
        <f t="shared" si="22"/>
        <v>67959.05</v>
      </c>
      <c r="AA45" s="6">
        <f t="shared" si="22"/>
        <v>55259.06</v>
      </c>
      <c r="AB45" s="6">
        <f t="shared" si="22"/>
        <v>61451.35</v>
      </c>
      <c r="AC45" s="6">
        <f t="shared" si="22"/>
        <v>61310.84</v>
      </c>
      <c r="AD45" s="6">
        <f t="shared" si="22"/>
        <v>61978.559999999998</v>
      </c>
      <c r="AE45" s="6">
        <f t="shared" si="22"/>
        <v>45737.38</v>
      </c>
      <c r="AF45" s="6">
        <v>750344.32</v>
      </c>
      <c r="AG45" s="6">
        <f t="shared" si="23"/>
        <v>55084.01</v>
      </c>
      <c r="AH45" s="6">
        <f t="shared" si="23"/>
        <v>67248.350000000006</v>
      </c>
      <c r="AI45" s="34">
        <f t="shared" si="26"/>
        <v>1324255.24</v>
      </c>
      <c r="AJ45" s="34">
        <f t="shared" si="27"/>
        <v>57576.314782608693</v>
      </c>
      <c r="AK45" s="4"/>
      <c r="AL45" s="4"/>
      <c r="AM45" s="4">
        <f>AJ45/$AJ$60</f>
        <v>4.5478513592410287E-3</v>
      </c>
      <c r="AN45" s="65"/>
      <c r="AO45" s="6">
        <f>AM45*AN9</f>
        <v>52604.996672340982</v>
      </c>
      <c r="AP45" s="6">
        <f t="shared" si="24"/>
        <v>46911.66</v>
      </c>
      <c r="AQ45" s="4">
        <f t="shared" si="24"/>
        <v>46911.660000000033</v>
      </c>
    </row>
    <row r="46" spans="1:43" s="1" customFormat="1" ht="12.75" customHeight="1" x14ac:dyDescent="0.2">
      <c r="A46" s="4" t="s">
        <v>36</v>
      </c>
      <c r="B46" s="60">
        <f>B36</f>
        <v>126001</v>
      </c>
      <c r="C46" s="60">
        <f>C36</f>
        <v>110621.5</v>
      </c>
      <c r="D46" s="60">
        <f>D36</f>
        <v>137072</v>
      </c>
      <c r="E46" s="6">
        <f t="shared" si="18"/>
        <v>373694.5</v>
      </c>
      <c r="F46" s="33">
        <v>373998.5</v>
      </c>
      <c r="G46" s="60">
        <f>G36</f>
        <v>163999</v>
      </c>
      <c r="H46" s="60">
        <f>H36</f>
        <v>156444.5</v>
      </c>
      <c r="I46" s="60">
        <v>130938</v>
      </c>
      <c r="J46" s="10">
        <f>SUM(G46:I46)</f>
        <v>451381.5</v>
      </c>
      <c r="K46" s="6">
        <v>824778.5</v>
      </c>
      <c r="L46" s="60">
        <f>L36</f>
        <v>167934.5</v>
      </c>
      <c r="M46" s="60">
        <f>M36</f>
        <v>141232.5</v>
      </c>
      <c r="N46" s="60">
        <f>N36</f>
        <v>133422.5</v>
      </c>
      <c r="O46" s="60">
        <f>K46+L46+M46+N46</f>
        <v>1267368</v>
      </c>
      <c r="P46" s="60">
        <v>1267701</v>
      </c>
      <c r="Q46" s="60">
        <f t="shared" ref="Q46:W46" si="28">Q36</f>
        <v>131353</v>
      </c>
      <c r="R46" s="60">
        <f t="shared" si="28"/>
        <v>179718.5</v>
      </c>
      <c r="S46" s="60">
        <f t="shared" si="28"/>
        <v>170725</v>
      </c>
      <c r="T46" s="6">
        <f t="shared" si="28"/>
        <v>483082</v>
      </c>
      <c r="U46" s="6">
        <f t="shared" si="28"/>
        <v>193952</v>
      </c>
      <c r="V46" s="6">
        <f t="shared" si="28"/>
        <v>181988.5</v>
      </c>
      <c r="W46" s="6">
        <f t="shared" si="28"/>
        <v>148324</v>
      </c>
      <c r="X46" s="60">
        <f>P46+T46+U46+V46+W46</f>
        <v>2275047.5</v>
      </c>
      <c r="Y46" s="60">
        <v>1007733.5</v>
      </c>
      <c r="Z46" s="6">
        <f t="shared" ref="Z46:AE46" si="29">Z36</f>
        <v>163286.5</v>
      </c>
      <c r="AA46" s="6">
        <f t="shared" si="29"/>
        <v>131943.5</v>
      </c>
      <c r="AB46" s="6">
        <f t="shared" si="29"/>
        <v>152215</v>
      </c>
      <c r="AC46" s="6">
        <f t="shared" si="29"/>
        <v>163013.5</v>
      </c>
      <c r="AD46" s="6">
        <f t="shared" si="29"/>
        <v>105754</v>
      </c>
      <c r="AE46" s="6">
        <f t="shared" si="29"/>
        <v>116824.5</v>
      </c>
      <c r="AF46" s="6">
        <v>1883480.5</v>
      </c>
      <c r="AG46" s="6">
        <f>AG36</f>
        <v>137580.5</v>
      </c>
      <c r="AH46" s="6">
        <f>AH36</f>
        <v>147599</v>
      </c>
      <c r="AI46" s="34">
        <f t="shared" si="26"/>
        <v>3436361</v>
      </c>
      <c r="AJ46" s="34">
        <f t="shared" si="27"/>
        <v>149407</v>
      </c>
      <c r="AK46" s="4"/>
      <c r="AL46" s="4"/>
      <c r="AM46" s="4">
        <f>AJ46/$AJ$60</f>
        <v>1.1801394906840512E-2</v>
      </c>
      <c r="AN46" s="65"/>
      <c r="AO46" s="6">
        <f>AM46*AN9</f>
        <v>136506.73488742422</v>
      </c>
      <c r="AP46" s="6">
        <f>AP36</f>
        <v>139715</v>
      </c>
      <c r="AQ46" s="4">
        <f>AQ36</f>
        <v>139715</v>
      </c>
    </row>
    <row r="47" spans="1:43" s="1" customFormat="1" ht="12.75" customHeight="1" x14ac:dyDescent="0.2">
      <c r="A47" s="4"/>
      <c r="B47" s="62"/>
      <c r="C47" s="62"/>
      <c r="D47" s="62"/>
      <c r="E47" s="6"/>
      <c r="F47" s="33"/>
      <c r="G47" s="62"/>
      <c r="H47" s="62"/>
      <c r="I47" s="62"/>
      <c r="J47" s="10"/>
      <c r="K47" s="6"/>
      <c r="L47" s="62"/>
      <c r="M47" s="62"/>
      <c r="N47" s="62"/>
      <c r="O47" s="62"/>
      <c r="P47" s="62"/>
      <c r="Q47" s="62"/>
      <c r="R47" s="62"/>
      <c r="S47" s="62"/>
      <c r="T47" s="6"/>
      <c r="U47" s="6"/>
      <c r="V47" s="6"/>
      <c r="W47" s="6"/>
      <c r="X47" s="62"/>
      <c r="Y47" s="62"/>
      <c r="Z47" s="6"/>
      <c r="AA47" s="6"/>
      <c r="AB47" s="6"/>
      <c r="AC47" s="6"/>
      <c r="AD47" s="6"/>
      <c r="AE47" s="6"/>
      <c r="AF47" s="6"/>
      <c r="AG47" s="6"/>
      <c r="AH47" s="6"/>
      <c r="AI47" s="34">
        <v>79516</v>
      </c>
      <c r="AJ47" s="34">
        <v>79516</v>
      </c>
      <c r="AK47" s="4"/>
      <c r="AL47" s="4"/>
      <c r="AM47" s="4"/>
      <c r="AN47" s="65"/>
      <c r="AO47" s="6"/>
      <c r="AP47" s="6"/>
      <c r="AQ47" s="4">
        <f>AQ37</f>
        <v>79516.399999999994</v>
      </c>
    </row>
    <row r="48" spans="1:43" s="2" customFormat="1" ht="12.75" customHeight="1" x14ac:dyDescent="0.2">
      <c r="A48" s="11" t="s">
        <v>5</v>
      </c>
      <c r="B48" s="53">
        <f>SUM(B42:B46)</f>
        <v>993331.6</v>
      </c>
      <c r="C48" s="53">
        <f>SUM(C42:C46)</f>
        <v>1076181.77</v>
      </c>
      <c r="D48" s="53">
        <f>SUM(D42:D46)</f>
        <v>1094066.6300000001</v>
      </c>
      <c r="E48" s="7">
        <f t="shared" si="18"/>
        <v>3163580</v>
      </c>
      <c r="F48" s="7">
        <f>SUM(F42:F46)</f>
        <v>3172271.4299999997</v>
      </c>
      <c r="G48" s="53">
        <f>SUM(G42:G46)</f>
        <v>1101551.8999999999</v>
      </c>
      <c r="H48" s="53">
        <f>SUM(H42:H46)</f>
        <v>1044027.68</v>
      </c>
      <c r="I48" s="60">
        <v>991987.78</v>
      </c>
      <c r="J48" s="60">
        <f>SUM(J42:J46)</f>
        <v>3137567.3600000003</v>
      </c>
      <c r="K48" s="6">
        <v>6328402.3700000001</v>
      </c>
      <c r="L48" s="53">
        <f>SUM(L42:L46)</f>
        <v>1172479.9300000002</v>
      </c>
      <c r="M48" s="53">
        <f>SUM(M42:M46)</f>
        <v>1152170.29</v>
      </c>
      <c r="N48" s="53"/>
      <c r="O48" s="53">
        <f t="shared" ref="O48:AJ48" si="30">SUM(O42:O46)</f>
        <v>9513389.6699999999</v>
      </c>
      <c r="P48" s="53">
        <f t="shared" si="30"/>
        <v>9512462.0199999996</v>
      </c>
      <c r="Q48" s="53">
        <f t="shared" si="30"/>
        <v>1043774.81</v>
      </c>
      <c r="R48" s="53">
        <f t="shared" si="30"/>
        <v>1124789.32</v>
      </c>
      <c r="S48" s="53">
        <f t="shared" si="30"/>
        <v>1194531.6499999999</v>
      </c>
      <c r="T48" s="7">
        <f>SUM(T42:T46)</f>
        <v>3370116.68</v>
      </c>
      <c r="U48" s="7">
        <f>SUM(U42:U46)</f>
        <v>1141008.1200000001</v>
      </c>
      <c r="V48" s="7">
        <f>SUM(V42:V46)</f>
        <v>1202652.8700000001</v>
      </c>
      <c r="W48" s="7">
        <f>SUM(W42:W46)</f>
        <v>1026334.9</v>
      </c>
      <c r="X48" s="53">
        <f t="shared" si="30"/>
        <v>16252574.59</v>
      </c>
      <c r="Y48" s="53">
        <f t="shared" si="30"/>
        <v>6760711.8899999997</v>
      </c>
      <c r="Z48" s="7">
        <f t="shared" si="30"/>
        <v>1142189.21</v>
      </c>
      <c r="AA48" s="7">
        <f t="shared" si="30"/>
        <v>982406.31</v>
      </c>
      <c r="AB48" s="7">
        <f t="shared" si="30"/>
        <v>1140540</v>
      </c>
      <c r="AC48" s="7">
        <f t="shared" si="30"/>
        <v>1225013.54</v>
      </c>
      <c r="AD48" s="7">
        <f t="shared" si="30"/>
        <v>1119066.46</v>
      </c>
      <c r="AE48" s="7">
        <f t="shared" si="30"/>
        <v>931124.21</v>
      </c>
      <c r="AF48" s="7">
        <f>SUM(AF42:AF46)</f>
        <v>13357952.260000002</v>
      </c>
      <c r="AG48" s="7">
        <f>SUM(AG42:AG46)</f>
        <v>1021029.7</v>
      </c>
      <c r="AH48" s="7">
        <f>SUM(AH42:AH46)</f>
        <v>1128434.8799999999</v>
      </c>
      <c r="AI48" s="34">
        <f t="shared" si="30"/>
        <v>25019878.859999999</v>
      </c>
      <c r="AJ48" s="34">
        <f t="shared" si="30"/>
        <v>1087820.82</v>
      </c>
      <c r="AK48" s="11"/>
      <c r="AL48" s="11"/>
      <c r="AM48" s="4">
        <f>AJ48/$AJ$60</f>
        <v>8.5925044239580944E-2</v>
      </c>
      <c r="AN48" s="65"/>
      <c r="AO48" s="6">
        <f>AM48*AN9</f>
        <v>993894.98671923275</v>
      </c>
      <c r="AP48" s="6">
        <f>SUM(AP42:AP46)</f>
        <v>1041431.4899999999</v>
      </c>
      <c r="AQ48" s="11">
        <f>SUM(AQ42:AQ47)</f>
        <v>1024648.2300000002</v>
      </c>
    </row>
    <row r="49" spans="1:43" s="1" customFormat="1" ht="12.75" customHeight="1" x14ac:dyDescent="0.2">
      <c r="A49" s="11"/>
      <c r="B49" s="15"/>
      <c r="C49" s="15"/>
      <c r="D49" s="15"/>
      <c r="E49" s="4"/>
      <c r="F49" s="4"/>
      <c r="G49" s="15"/>
      <c r="H49" s="15"/>
      <c r="I49" s="4"/>
      <c r="J49" s="4"/>
      <c r="K49" s="4"/>
      <c r="L49" s="16"/>
      <c r="M49" s="16"/>
      <c r="N49" s="16"/>
      <c r="O49" s="16"/>
      <c r="P49" s="16"/>
      <c r="Q49" s="16"/>
      <c r="R49" s="16"/>
      <c r="S49" s="60"/>
      <c r="T49" s="6"/>
      <c r="U49" s="6"/>
      <c r="V49" s="6"/>
      <c r="W49" s="6"/>
      <c r="X49" s="16"/>
      <c r="Y49" s="16"/>
      <c r="Z49" s="6"/>
      <c r="AA49" s="6"/>
      <c r="AB49" s="6"/>
      <c r="AC49" s="6"/>
      <c r="AD49" s="6"/>
      <c r="AE49" s="6"/>
      <c r="AF49" s="6"/>
      <c r="AG49" s="6"/>
      <c r="AH49" s="6"/>
      <c r="AI49" s="34"/>
      <c r="AJ49" s="34"/>
      <c r="AK49" s="4"/>
      <c r="AL49" s="4"/>
      <c r="AM49" s="4"/>
      <c r="AN49" s="65"/>
      <c r="AO49" s="6"/>
      <c r="AP49" s="6"/>
      <c r="AQ49" s="4"/>
    </row>
    <row r="50" spans="1:43" s="1" customFormat="1" ht="12.75" customHeight="1" x14ac:dyDescent="0.2">
      <c r="A50" s="11"/>
      <c r="B50" s="15"/>
      <c r="C50" s="15"/>
      <c r="D50" s="15"/>
      <c r="E50" s="4"/>
      <c r="F50" s="4"/>
      <c r="G50" s="15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4"/>
      <c r="AJ50" s="34"/>
      <c r="AK50" s="4"/>
      <c r="AL50" s="4"/>
      <c r="AM50" s="4"/>
      <c r="AN50" s="65"/>
      <c r="AO50" s="6"/>
      <c r="AP50" s="6"/>
      <c r="AQ50" s="4"/>
    </row>
    <row r="51" spans="1:43" s="1" customFormat="1" ht="88.5" customHeight="1" x14ac:dyDescent="0.2">
      <c r="A51" s="13" t="s">
        <v>11</v>
      </c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  <c r="I51" s="37" t="s">
        <v>22</v>
      </c>
      <c r="J51" s="10" t="s">
        <v>23</v>
      </c>
      <c r="K51" s="10" t="s">
        <v>24</v>
      </c>
      <c r="L51" s="10" t="s">
        <v>25</v>
      </c>
      <c r="M51" s="10" t="s">
        <v>26</v>
      </c>
      <c r="N51" s="10" t="s">
        <v>27</v>
      </c>
      <c r="O51" s="10" t="s">
        <v>28</v>
      </c>
      <c r="P51" s="10" t="s">
        <v>29</v>
      </c>
      <c r="Q51" s="10" t="s">
        <v>30</v>
      </c>
      <c r="R51" s="10" t="s">
        <v>31</v>
      </c>
      <c r="S51" s="10" t="s">
        <v>37</v>
      </c>
      <c r="T51" s="10" t="s">
        <v>38</v>
      </c>
      <c r="U51" s="10" t="s">
        <v>39</v>
      </c>
      <c r="V51" s="10" t="s">
        <v>40</v>
      </c>
      <c r="W51" s="10" t="s">
        <v>41</v>
      </c>
      <c r="X51" s="10" t="s">
        <v>42</v>
      </c>
      <c r="Y51" s="10" t="s">
        <v>48</v>
      </c>
      <c r="Z51" s="10" t="s">
        <v>47</v>
      </c>
      <c r="AA51" s="10" t="s">
        <v>49</v>
      </c>
      <c r="AB51" s="10" t="s">
        <v>50</v>
      </c>
      <c r="AC51" s="10" t="s">
        <v>51</v>
      </c>
      <c r="AD51" s="10" t="s">
        <v>52</v>
      </c>
      <c r="AE51" s="10" t="s">
        <v>53</v>
      </c>
      <c r="AF51" s="10" t="s">
        <v>54</v>
      </c>
      <c r="AG51" s="10" t="s">
        <v>55</v>
      </c>
      <c r="AH51" s="10" t="s">
        <v>56</v>
      </c>
      <c r="AI51" s="10" t="s">
        <v>58</v>
      </c>
      <c r="AJ51" s="10" t="s">
        <v>59</v>
      </c>
      <c r="AK51" s="26" t="s">
        <v>45</v>
      </c>
      <c r="AL51" s="26" t="s">
        <v>46</v>
      </c>
      <c r="AM51" s="26" t="s">
        <v>60</v>
      </c>
      <c r="AN51" s="65"/>
      <c r="AO51" s="26" t="s">
        <v>32</v>
      </c>
      <c r="AP51" s="61" t="s">
        <v>67</v>
      </c>
      <c r="AQ51" s="61" t="s">
        <v>74</v>
      </c>
    </row>
    <row r="52" spans="1:43" s="1" customFormat="1" ht="12.75" customHeight="1" x14ac:dyDescent="0.2">
      <c r="A52" s="11" t="s">
        <v>1</v>
      </c>
      <c r="B52" s="53">
        <f t="shared" ref="B52:D55" si="31">B9+B16+B42</f>
        <v>7376830.4899999993</v>
      </c>
      <c r="C52" s="53">
        <f t="shared" si="31"/>
        <v>7861167.790000001</v>
      </c>
      <c r="D52" s="53">
        <f t="shared" si="31"/>
        <v>7768552.0499999998</v>
      </c>
      <c r="E52" s="6">
        <f t="shared" ref="E52:E57" si="32">B52+C52+D52</f>
        <v>23006550.330000002</v>
      </c>
      <c r="F52" s="6">
        <f t="shared" ref="F52:G55" si="33">F9+F16+F42</f>
        <v>23299247.469999999</v>
      </c>
      <c r="G52" s="53">
        <f t="shared" si="33"/>
        <v>8303526.4299999997</v>
      </c>
      <c r="H52" s="6">
        <f>H9+H16+H25+H32</f>
        <v>7989611.7799999993</v>
      </c>
      <c r="I52" s="15">
        <v>7130641.6999999993</v>
      </c>
      <c r="J52" s="16">
        <f t="shared" ref="J52:J57" si="34">SUM(G52:I52)</f>
        <v>23423779.909999996</v>
      </c>
      <c r="K52" s="6">
        <v>47003916.599999994</v>
      </c>
      <c r="L52" s="53">
        <f t="shared" ref="L52:N55" si="35">L9+L16+L42</f>
        <v>8064265.54</v>
      </c>
      <c r="M52" s="53">
        <f t="shared" si="35"/>
        <v>7992642.0500000007</v>
      </c>
      <c r="N52" s="53">
        <f t="shared" si="35"/>
        <v>7542507.6200000001</v>
      </c>
      <c r="O52" s="60">
        <f t="shared" ref="O52:O57" si="36">K52+L52+M52+N52</f>
        <v>70603331.810000002</v>
      </c>
      <c r="P52" s="60">
        <f t="shared" ref="P52:W52" si="37">P9+P16+P42</f>
        <v>70768943.480000004</v>
      </c>
      <c r="Q52" s="60">
        <f t="shared" si="37"/>
        <v>8047211.6899999995</v>
      </c>
      <c r="R52" s="60">
        <f t="shared" si="37"/>
        <v>7836525.6299999999</v>
      </c>
      <c r="S52" s="53">
        <f t="shared" si="37"/>
        <v>8208274.6299999999</v>
      </c>
      <c r="T52" s="6">
        <f t="shared" si="37"/>
        <v>24500229.809999999</v>
      </c>
      <c r="U52" s="6">
        <f t="shared" si="37"/>
        <v>7787433.1499999994</v>
      </c>
      <c r="V52" s="6">
        <f t="shared" si="37"/>
        <v>8331064.6699999999</v>
      </c>
      <c r="W52" s="53">
        <f t="shared" si="37"/>
        <v>7182225.6399999997</v>
      </c>
      <c r="X52" s="60">
        <f t="shared" ref="X52:X57" si="38">P52+T52+U52+V52+W52</f>
        <v>118569896.75000001</v>
      </c>
      <c r="Y52" s="53">
        <f t="shared" ref="Y52:AH52" si="39">Y9+Y16+Y42</f>
        <v>48187169.960000001</v>
      </c>
      <c r="Z52" s="53">
        <f t="shared" si="39"/>
        <v>7774033.7000000002</v>
      </c>
      <c r="AA52" s="53">
        <f t="shared" si="39"/>
        <v>7046436.4000000004</v>
      </c>
      <c r="AB52" s="53">
        <f t="shared" si="39"/>
        <v>7501067.0999999996</v>
      </c>
      <c r="AC52" s="53">
        <f t="shared" si="39"/>
        <v>8072962.5800000001</v>
      </c>
      <c r="AD52" s="53">
        <f t="shared" si="39"/>
        <v>7738800.6899999995</v>
      </c>
      <c r="AE52" s="53">
        <f t="shared" si="39"/>
        <v>6935679.3100000005</v>
      </c>
      <c r="AF52" s="53">
        <f t="shared" si="39"/>
        <v>93976334.669999987</v>
      </c>
      <c r="AG52" s="53">
        <f t="shared" si="39"/>
        <v>7719842.54</v>
      </c>
      <c r="AH52" s="53">
        <f t="shared" si="39"/>
        <v>7502970.9699999988</v>
      </c>
      <c r="AI52" s="34">
        <f>P52+AF52+AG52+AH52</f>
        <v>179968091.65999997</v>
      </c>
      <c r="AJ52" s="34">
        <f>AI52/23</f>
        <v>7824699.6373913027</v>
      </c>
      <c r="AK52" s="4"/>
      <c r="AL52" s="4"/>
      <c r="AM52" s="4">
        <f>AJ52/$AJ$60</f>
        <v>0.61805919701397205</v>
      </c>
      <c r="AN52" s="65"/>
      <c r="AO52" s="6">
        <f>AM52*AN9</f>
        <v>7149090.7318606144</v>
      </c>
      <c r="AP52" s="53">
        <f>AP9+AP16+AP42</f>
        <v>7275594.2599999998</v>
      </c>
      <c r="AQ52" s="6">
        <f>AQ42+AQ9+AQ16</f>
        <v>7179294.5999999996</v>
      </c>
    </row>
    <row r="53" spans="1:43" s="1" customFormat="1" ht="12.75" customHeight="1" x14ac:dyDescent="0.2">
      <c r="A53" s="11" t="s">
        <v>2</v>
      </c>
      <c r="B53" s="53">
        <f t="shared" si="31"/>
        <v>456548.5</v>
      </c>
      <c r="C53" s="53">
        <f t="shared" si="31"/>
        <v>613815.39</v>
      </c>
      <c r="D53" s="53">
        <f t="shared" si="31"/>
        <v>695509.92000000016</v>
      </c>
      <c r="E53" s="6">
        <f t="shared" si="32"/>
        <v>1765873.8100000003</v>
      </c>
      <c r="F53" s="6">
        <f t="shared" si="33"/>
        <v>1799774.1500000001</v>
      </c>
      <c r="G53" s="53">
        <f t="shared" si="33"/>
        <v>587370.5</v>
      </c>
      <c r="H53" s="6">
        <f>H10+H17+H26+H33</f>
        <v>658051.01</v>
      </c>
      <c r="I53" s="38">
        <v>524112.45999999996</v>
      </c>
      <c r="J53" s="16">
        <f t="shared" si="34"/>
        <v>1769533.97</v>
      </c>
      <c r="K53" s="10">
        <v>3575382.4600000004</v>
      </c>
      <c r="L53" s="53">
        <f t="shared" si="35"/>
        <v>592364.23</v>
      </c>
      <c r="M53" s="53">
        <f t="shared" si="35"/>
        <v>558211.59</v>
      </c>
      <c r="N53" s="53">
        <f t="shared" si="35"/>
        <v>458558.86</v>
      </c>
      <c r="O53" s="60">
        <f t="shared" si="36"/>
        <v>5184517.1400000006</v>
      </c>
      <c r="P53" s="60">
        <v>5200863.5399999991</v>
      </c>
      <c r="Q53" s="60">
        <f t="shared" ref="Q53:W55" si="40">Q10+Q17+Q43</f>
        <v>597675.41999999993</v>
      </c>
      <c r="R53" s="60">
        <f t="shared" si="40"/>
        <v>551679.42999999993</v>
      </c>
      <c r="S53" s="53">
        <f t="shared" si="40"/>
        <v>591487.72</v>
      </c>
      <c r="T53" s="6">
        <f t="shared" si="40"/>
        <v>1746029.15</v>
      </c>
      <c r="U53" s="6">
        <f t="shared" si="40"/>
        <v>505143.03999999998</v>
      </c>
      <c r="V53" s="6">
        <f t="shared" si="40"/>
        <v>469429.60000000003</v>
      </c>
      <c r="W53" s="53">
        <f t="shared" si="40"/>
        <v>545170.12</v>
      </c>
      <c r="X53" s="60">
        <f t="shared" si="38"/>
        <v>8466635.4499999993</v>
      </c>
      <c r="Y53" s="53">
        <f t="shared" ref="Y53:AH53" si="41">Y10+Y17+Y43</f>
        <v>3269391.1399999997</v>
      </c>
      <c r="Z53" s="53">
        <f t="shared" si="41"/>
        <v>601272.44999999995</v>
      </c>
      <c r="AA53" s="53">
        <f t="shared" si="41"/>
        <v>537323.76</v>
      </c>
      <c r="AB53" s="53">
        <f t="shared" si="41"/>
        <v>648151.53999999992</v>
      </c>
      <c r="AC53" s="53">
        <f t="shared" si="41"/>
        <v>645497.18000000005</v>
      </c>
      <c r="AD53" s="53">
        <f t="shared" si="41"/>
        <v>629557.76000000001</v>
      </c>
      <c r="AE53" s="53">
        <f t="shared" si="41"/>
        <v>529030.11</v>
      </c>
      <c r="AF53" s="53">
        <f t="shared" si="41"/>
        <v>6882123.6600000001</v>
      </c>
      <c r="AG53" s="53">
        <f t="shared" si="41"/>
        <v>478796.82999999996</v>
      </c>
      <c r="AH53" s="53">
        <f t="shared" si="41"/>
        <v>551917.82000000007</v>
      </c>
      <c r="AI53" s="34">
        <f t="shared" ref="AI53:AI57" si="42">P53+AF53+AG53+AH53</f>
        <v>13113701.85</v>
      </c>
      <c r="AJ53" s="34">
        <f t="shared" ref="AJ53:AJ57" si="43">AI53/23</f>
        <v>570160.94999999995</v>
      </c>
      <c r="AK53" s="4"/>
      <c r="AL53" s="4"/>
      <c r="AM53" s="4">
        <f t="shared" ref="AM53:AM57" si="44">AJ53/$AJ$60</f>
        <v>4.5036005885998293E-2</v>
      </c>
      <c r="AN53" s="65"/>
      <c r="AO53" s="6">
        <f>AM53*AN9</f>
        <v>520931.48008334223</v>
      </c>
      <c r="AP53" s="53">
        <f>AP10+AP17+AP43</f>
        <v>530705.27</v>
      </c>
      <c r="AQ53" s="6">
        <v>530705.27</v>
      </c>
    </row>
    <row r="54" spans="1:43" s="1" customFormat="1" ht="12.75" customHeight="1" x14ac:dyDescent="0.2">
      <c r="A54" s="11" t="s">
        <v>3</v>
      </c>
      <c r="B54" s="53">
        <f t="shared" si="31"/>
        <v>2520628.86</v>
      </c>
      <c r="C54" s="53">
        <f t="shared" si="31"/>
        <v>2957217.8499999996</v>
      </c>
      <c r="D54" s="53">
        <f t="shared" si="31"/>
        <v>2332735.96</v>
      </c>
      <c r="E54" s="6">
        <f t="shared" si="32"/>
        <v>7810582.669999999</v>
      </c>
      <c r="F54" s="6">
        <f t="shared" si="33"/>
        <v>7821015.4199999999</v>
      </c>
      <c r="G54" s="53">
        <f t="shared" si="33"/>
        <v>2535227.65</v>
      </c>
      <c r="H54" s="6">
        <f>H11+H18+H27+H34</f>
        <v>2450155.33</v>
      </c>
      <c r="I54" s="6">
        <v>2288607.13</v>
      </c>
      <c r="J54" s="16">
        <f t="shared" si="34"/>
        <v>7273990.1100000003</v>
      </c>
      <c r="K54" s="53">
        <v>15105354.67</v>
      </c>
      <c r="L54" s="53">
        <f t="shared" si="35"/>
        <v>2422820.59</v>
      </c>
      <c r="M54" s="53">
        <f t="shared" si="35"/>
        <v>2631819.5699999998</v>
      </c>
      <c r="N54" s="53">
        <f t="shared" si="35"/>
        <v>2168070.84</v>
      </c>
      <c r="O54" s="60">
        <f t="shared" si="36"/>
        <v>22328065.669999998</v>
      </c>
      <c r="P54" s="60">
        <v>22352476.439999998</v>
      </c>
      <c r="Q54" s="60">
        <f t="shared" si="40"/>
        <v>2417323</v>
      </c>
      <c r="R54" s="60">
        <f t="shared" si="40"/>
        <v>2729686.61</v>
      </c>
      <c r="S54" s="53">
        <f t="shared" si="40"/>
        <v>2910437.51</v>
      </c>
      <c r="T54" s="6">
        <f t="shared" si="40"/>
        <v>8067876.5199999996</v>
      </c>
      <c r="U54" s="6">
        <f t="shared" si="40"/>
        <v>2426894.79</v>
      </c>
      <c r="V54" s="6">
        <f t="shared" si="40"/>
        <v>2512869.09</v>
      </c>
      <c r="W54" s="53">
        <f t="shared" si="40"/>
        <v>2444858.42</v>
      </c>
      <c r="X54" s="60">
        <f t="shared" si="38"/>
        <v>37804975.259999998</v>
      </c>
      <c r="Y54" s="53">
        <f t="shared" ref="Y54:AH54" si="45">Y11+Y18+Y44</f>
        <v>15485158.620000001</v>
      </c>
      <c r="Z54" s="53">
        <f t="shared" si="45"/>
        <v>2700362.02</v>
      </c>
      <c r="AA54" s="53">
        <f t="shared" si="45"/>
        <v>2311782.2999999998</v>
      </c>
      <c r="AB54" s="53">
        <f t="shared" si="45"/>
        <v>2583944.73</v>
      </c>
      <c r="AC54" s="53">
        <f t="shared" si="45"/>
        <v>2736773.07</v>
      </c>
      <c r="AD54" s="53">
        <f t="shared" si="45"/>
        <v>2725995.71</v>
      </c>
      <c r="AE54" s="53">
        <f t="shared" si="45"/>
        <v>2537553.4</v>
      </c>
      <c r="AF54" s="53">
        <f t="shared" si="45"/>
        <v>31126035.329999998</v>
      </c>
      <c r="AG54" s="53">
        <f t="shared" si="45"/>
        <v>2615177.9899999998</v>
      </c>
      <c r="AH54" s="53">
        <f t="shared" si="45"/>
        <v>2883459.3600000003</v>
      </c>
      <c r="AI54" s="34">
        <f t="shared" si="42"/>
        <v>58977149.119999997</v>
      </c>
      <c r="AJ54" s="34">
        <f t="shared" si="43"/>
        <v>2564223.8747826084</v>
      </c>
      <c r="AK54" s="4"/>
      <c r="AL54" s="4"/>
      <c r="AM54" s="4">
        <f t="shared" si="44"/>
        <v>0.20254351252523856</v>
      </c>
      <c r="AN54" s="65"/>
      <c r="AO54" s="6">
        <f>AM54*AN9</f>
        <v>2342820.8093794342</v>
      </c>
      <c r="AP54" s="53">
        <f>AP11+AP18+AP44</f>
        <v>2205599.37</v>
      </c>
      <c r="AQ54" s="6">
        <v>2205599.37</v>
      </c>
    </row>
    <row r="55" spans="1:43" s="1" customFormat="1" ht="12.75" customHeight="1" x14ac:dyDescent="0.2">
      <c r="A55" s="11" t="s">
        <v>4</v>
      </c>
      <c r="B55" s="53">
        <f t="shared" si="31"/>
        <v>637970.03999999992</v>
      </c>
      <c r="C55" s="53">
        <f t="shared" si="31"/>
        <v>735541.05</v>
      </c>
      <c r="D55" s="53">
        <f t="shared" si="31"/>
        <v>642338.80000000005</v>
      </c>
      <c r="E55" s="6">
        <f t="shared" si="32"/>
        <v>2015849.89</v>
      </c>
      <c r="F55" s="6">
        <f t="shared" si="33"/>
        <v>2013374.4000000001</v>
      </c>
      <c r="G55" s="53">
        <f t="shared" si="33"/>
        <v>739072.80999999994</v>
      </c>
      <c r="H55" s="6">
        <f>H12+H19+H28+H35</f>
        <v>696552.73</v>
      </c>
      <c r="I55" s="6">
        <v>584429.32999999996</v>
      </c>
      <c r="J55" s="16">
        <f t="shared" si="34"/>
        <v>2020054.87</v>
      </c>
      <c r="K55" s="53">
        <v>4031499.6900000004</v>
      </c>
      <c r="L55" s="53">
        <f t="shared" si="35"/>
        <v>682650.14</v>
      </c>
      <c r="M55" s="53">
        <f t="shared" si="35"/>
        <v>670058.23</v>
      </c>
      <c r="N55" s="53">
        <f t="shared" si="35"/>
        <v>562565.24</v>
      </c>
      <c r="O55" s="60">
        <f t="shared" si="36"/>
        <v>5946773.3000000007</v>
      </c>
      <c r="P55" s="60">
        <v>5949159.3300000001</v>
      </c>
      <c r="Q55" s="60">
        <f t="shared" si="40"/>
        <v>657090.45000000007</v>
      </c>
      <c r="R55" s="60">
        <f t="shared" si="40"/>
        <v>726154.30999999994</v>
      </c>
      <c r="S55" s="53">
        <f t="shared" si="40"/>
        <v>687331.26</v>
      </c>
      <c r="T55" s="6">
        <f t="shared" si="40"/>
        <v>2066109.75</v>
      </c>
      <c r="U55" s="6">
        <f t="shared" si="40"/>
        <v>601175.91999999993</v>
      </c>
      <c r="V55" s="6">
        <f t="shared" si="40"/>
        <v>608904.98</v>
      </c>
      <c r="W55" s="53">
        <f t="shared" si="40"/>
        <v>703477.01</v>
      </c>
      <c r="X55" s="60">
        <f t="shared" si="38"/>
        <v>9928826.9900000002</v>
      </c>
      <c r="Y55" s="53">
        <f t="shared" ref="Y55:AH55" si="46">Y12+Y19+Y45</f>
        <v>3983329.4099999997</v>
      </c>
      <c r="Z55" s="53">
        <f t="shared" si="46"/>
        <v>699906.62</v>
      </c>
      <c r="AA55" s="53">
        <f t="shared" si="46"/>
        <v>601935.24</v>
      </c>
      <c r="AB55" s="53">
        <f t="shared" si="46"/>
        <v>626490.34</v>
      </c>
      <c r="AC55" s="53">
        <f t="shared" si="46"/>
        <v>667063.24</v>
      </c>
      <c r="AD55" s="53">
        <f t="shared" si="46"/>
        <v>693803.99</v>
      </c>
      <c r="AE55" s="53">
        <f t="shared" si="46"/>
        <v>596470.36</v>
      </c>
      <c r="AF55" s="53">
        <f t="shared" si="46"/>
        <v>7900126.0500000007</v>
      </c>
      <c r="AG55" s="53">
        <f t="shared" si="46"/>
        <v>636982.31999999995</v>
      </c>
      <c r="AH55" s="53">
        <f t="shared" si="46"/>
        <v>628184.61</v>
      </c>
      <c r="AI55" s="34">
        <f t="shared" si="42"/>
        <v>15114452.310000001</v>
      </c>
      <c r="AJ55" s="34">
        <f t="shared" si="43"/>
        <v>657150.10043478268</v>
      </c>
      <c r="AK55" s="4"/>
      <c r="AL55" s="4"/>
      <c r="AM55" s="4">
        <f t="shared" si="44"/>
        <v>5.1907125156791682E-2</v>
      </c>
      <c r="AN55" s="65"/>
      <c r="AO55" s="6">
        <f>AM55*AN9</f>
        <v>600409.71668860933</v>
      </c>
      <c r="AP55" s="53">
        <f>AP12+AP19+AP45</f>
        <v>610114.38</v>
      </c>
      <c r="AQ55" s="6">
        <v>610114.38</v>
      </c>
    </row>
    <row r="56" spans="1:43" s="1" customFormat="1" ht="12.75" customHeight="1" x14ac:dyDescent="0.2">
      <c r="A56" s="11" t="s">
        <v>7</v>
      </c>
      <c r="B56" s="53">
        <f>B20</f>
        <v>723254.58</v>
      </c>
      <c r="C56" s="53">
        <f>C20</f>
        <v>755452.03</v>
      </c>
      <c r="D56" s="53">
        <f>D20</f>
        <v>728740.33</v>
      </c>
      <c r="E56" s="6">
        <f t="shared" si="32"/>
        <v>2207446.94</v>
      </c>
      <c r="F56" s="6">
        <f>F20</f>
        <v>2207446.94</v>
      </c>
      <c r="G56" s="53">
        <f>G20</f>
        <v>723059.06</v>
      </c>
      <c r="H56" s="6">
        <f>H20</f>
        <v>730443.99</v>
      </c>
      <c r="I56" s="6">
        <v>726842.17</v>
      </c>
      <c r="J56" s="16">
        <f t="shared" si="34"/>
        <v>2180345.2200000002</v>
      </c>
      <c r="K56" s="53">
        <v>4366579.42</v>
      </c>
      <c r="L56" s="53">
        <f>L20</f>
        <v>757161.25</v>
      </c>
      <c r="M56" s="53">
        <f>M20</f>
        <v>770629.32</v>
      </c>
      <c r="N56" s="53">
        <f>N20</f>
        <v>803463.74</v>
      </c>
      <c r="O56" s="60">
        <f t="shared" si="36"/>
        <v>6697833.7300000004</v>
      </c>
      <c r="P56" s="60">
        <v>6697979.6900000004</v>
      </c>
      <c r="Q56" s="60">
        <f t="shared" ref="Q56:W56" si="47">Q20</f>
        <v>799193.53</v>
      </c>
      <c r="R56" s="60">
        <f t="shared" si="47"/>
        <v>685136.68</v>
      </c>
      <c r="S56" s="53">
        <f t="shared" si="47"/>
        <v>756191.64</v>
      </c>
      <c r="T56" s="6">
        <f t="shared" si="47"/>
        <v>2240521.85</v>
      </c>
      <c r="U56" s="6">
        <f t="shared" si="47"/>
        <v>689302.04</v>
      </c>
      <c r="V56" s="6">
        <f t="shared" si="47"/>
        <v>715752.95</v>
      </c>
      <c r="W56" s="53">
        <f t="shared" si="47"/>
        <v>711656.94</v>
      </c>
      <c r="X56" s="60">
        <f t="shared" si="38"/>
        <v>11055213.470000001</v>
      </c>
      <c r="Y56" s="53">
        <f t="shared" ref="Y56:AG56" si="48">Y20</f>
        <v>4361612.58</v>
      </c>
      <c r="Z56" s="53">
        <f t="shared" si="48"/>
        <v>765254.03</v>
      </c>
      <c r="AA56" s="53">
        <f t="shared" si="48"/>
        <v>723118.6</v>
      </c>
      <c r="AB56" s="53">
        <f t="shared" si="48"/>
        <v>756784.1</v>
      </c>
      <c r="AC56" s="53">
        <f t="shared" si="48"/>
        <v>740924.53</v>
      </c>
      <c r="AD56" s="53">
        <f t="shared" si="48"/>
        <v>744057.51</v>
      </c>
      <c r="AE56" s="53">
        <f t="shared" si="48"/>
        <v>805052.4</v>
      </c>
      <c r="AF56" s="53">
        <f t="shared" si="48"/>
        <v>8899722.9499999993</v>
      </c>
      <c r="AG56" s="53">
        <f t="shared" si="48"/>
        <v>778108.83</v>
      </c>
      <c r="AH56" s="53">
        <f>AH20</f>
        <v>748059.84</v>
      </c>
      <c r="AI56" s="34">
        <f t="shared" si="42"/>
        <v>17123871.310000002</v>
      </c>
      <c r="AJ56" s="34">
        <f t="shared" si="43"/>
        <v>744516.14391304355</v>
      </c>
      <c r="AK56" s="4"/>
      <c r="AL56" s="4"/>
      <c r="AM56" s="4">
        <f t="shared" si="44"/>
        <v>5.8808014543066459E-2</v>
      </c>
      <c r="AN56" s="65"/>
      <c r="AO56" s="6">
        <f>AM56*AN9</f>
        <v>680232.30421964976</v>
      </c>
      <c r="AP56" s="53">
        <f>AP20</f>
        <v>744432.38</v>
      </c>
      <c r="AQ56" s="6">
        <v>744432.38</v>
      </c>
    </row>
    <row r="57" spans="1:43" s="1" customFormat="1" ht="12.75" customHeight="1" x14ac:dyDescent="0.2">
      <c r="A57" s="11" t="s">
        <v>36</v>
      </c>
      <c r="B57" s="53">
        <f>B46</f>
        <v>126001</v>
      </c>
      <c r="C57" s="53">
        <f>C46</f>
        <v>110621.5</v>
      </c>
      <c r="D57" s="53">
        <f>D46</f>
        <v>137072</v>
      </c>
      <c r="E57" s="6">
        <f t="shared" si="32"/>
        <v>373694.5</v>
      </c>
      <c r="F57" s="6">
        <f>F46</f>
        <v>373998.5</v>
      </c>
      <c r="G57" s="53">
        <f>G46</f>
        <v>163999</v>
      </c>
      <c r="H57" s="6">
        <f>H46</f>
        <v>156444.5</v>
      </c>
      <c r="I57" s="6">
        <v>130938</v>
      </c>
      <c r="J57" s="16">
        <f t="shared" si="34"/>
        <v>451381.5</v>
      </c>
      <c r="K57" s="53">
        <v>824778.5</v>
      </c>
      <c r="L57" s="53">
        <f>L46</f>
        <v>167934.5</v>
      </c>
      <c r="M57" s="53">
        <f>M46</f>
        <v>141232.5</v>
      </c>
      <c r="N57" s="53">
        <f>N46</f>
        <v>133422.5</v>
      </c>
      <c r="O57" s="60">
        <f t="shared" si="36"/>
        <v>1267368</v>
      </c>
      <c r="P57" s="60">
        <v>1267701</v>
      </c>
      <c r="Q57" s="60">
        <f t="shared" ref="Q57:W57" si="49">Q46</f>
        <v>131353</v>
      </c>
      <c r="R57" s="60">
        <f t="shared" si="49"/>
        <v>179718.5</v>
      </c>
      <c r="S57" s="53">
        <f t="shared" si="49"/>
        <v>170725</v>
      </c>
      <c r="T57" s="6">
        <f t="shared" si="49"/>
        <v>483082</v>
      </c>
      <c r="U57" s="6">
        <f t="shared" si="49"/>
        <v>193952</v>
      </c>
      <c r="V57" s="6">
        <f t="shared" si="49"/>
        <v>181988.5</v>
      </c>
      <c r="W57" s="53">
        <f t="shared" si="49"/>
        <v>148324</v>
      </c>
      <c r="X57" s="60">
        <f t="shared" si="38"/>
        <v>2275047.5</v>
      </c>
      <c r="Y57" s="53">
        <f t="shared" ref="Y57:AG57" si="50">Y46</f>
        <v>1007733.5</v>
      </c>
      <c r="Z57" s="53">
        <f t="shared" si="50"/>
        <v>163286.5</v>
      </c>
      <c r="AA57" s="53">
        <f t="shared" si="50"/>
        <v>131943.5</v>
      </c>
      <c r="AB57" s="53">
        <f t="shared" si="50"/>
        <v>152215</v>
      </c>
      <c r="AC57" s="53">
        <f t="shared" si="50"/>
        <v>163013.5</v>
      </c>
      <c r="AD57" s="53">
        <f t="shared" si="50"/>
        <v>105754</v>
      </c>
      <c r="AE57" s="53">
        <f t="shared" si="50"/>
        <v>116824.5</v>
      </c>
      <c r="AF57" s="53">
        <f t="shared" si="50"/>
        <v>1883480.5</v>
      </c>
      <c r="AG57" s="53">
        <f t="shared" si="50"/>
        <v>137580.5</v>
      </c>
      <c r="AH57" s="53">
        <f>AH46</f>
        <v>147599</v>
      </c>
      <c r="AI57" s="34">
        <f t="shared" si="42"/>
        <v>3436361</v>
      </c>
      <c r="AJ57" s="34">
        <f t="shared" si="43"/>
        <v>149407</v>
      </c>
      <c r="AK57" s="4"/>
      <c r="AL57" s="4"/>
      <c r="AM57" s="4">
        <f t="shared" si="44"/>
        <v>1.1801394906840512E-2</v>
      </c>
      <c r="AN57" s="65"/>
      <c r="AO57" s="6">
        <f>AM57*AN9</f>
        <v>136506.73488742422</v>
      </c>
      <c r="AP57" s="53">
        <f>AP46</f>
        <v>139715</v>
      </c>
      <c r="AQ57" s="6">
        <v>139715</v>
      </c>
    </row>
    <row r="58" spans="1:43" s="1" customFormat="1" ht="12.75" customHeight="1" x14ac:dyDescent="0.2">
      <c r="A58" s="11" t="s">
        <v>44</v>
      </c>
      <c r="B58" s="53">
        <f>B21</f>
        <v>0</v>
      </c>
      <c r="C58" s="53">
        <f t="shared" ref="C58:AG58" si="51">C21</f>
        <v>0</v>
      </c>
      <c r="D58" s="53">
        <f t="shared" si="51"/>
        <v>0</v>
      </c>
      <c r="E58" s="53">
        <f t="shared" si="51"/>
        <v>0</v>
      </c>
      <c r="F58" s="53">
        <f t="shared" si="51"/>
        <v>0</v>
      </c>
      <c r="G58" s="53">
        <f t="shared" si="51"/>
        <v>0</v>
      </c>
      <c r="H58" s="53">
        <f t="shared" si="51"/>
        <v>0</v>
      </c>
      <c r="I58" s="53">
        <f t="shared" si="51"/>
        <v>0</v>
      </c>
      <c r="J58" s="53">
        <f t="shared" si="51"/>
        <v>0</v>
      </c>
      <c r="K58" s="53">
        <f t="shared" si="51"/>
        <v>0</v>
      </c>
      <c r="L58" s="53">
        <f t="shared" si="51"/>
        <v>0</v>
      </c>
      <c r="M58" s="53">
        <f t="shared" si="51"/>
        <v>0</v>
      </c>
      <c r="N58" s="53">
        <f t="shared" si="51"/>
        <v>0</v>
      </c>
      <c r="O58" s="53">
        <f t="shared" si="51"/>
        <v>0</v>
      </c>
      <c r="P58" s="53">
        <f t="shared" si="51"/>
        <v>0</v>
      </c>
      <c r="Q58" s="53">
        <f t="shared" si="51"/>
        <v>0</v>
      </c>
      <c r="R58" s="53">
        <f t="shared" si="51"/>
        <v>0</v>
      </c>
      <c r="S58" s="53">
        <f t="shared" si="51"/>
        <v>0</v>
      </c>
      <c r="T58" s="53">
        <f t="shared" si="51"/>
        <v>0</v>
      </c>
      <c r="U58" s="53">
        <f t="shared" si="51"/>
        <v>0</v>
      </c>
      <c r="V58" s="53">
        <f t="shared" si="51"/>
        <v>0</v>
      </c>
      <c r="W58" s="53">
        <f t="shared" si="51"/>
        <v>0</v>
      </c>
      <c r="X58" s="53">
        <f t="shared" si="51"/>
        <v>0</v>
      </c>
      <c r="Y58" s="53">
        <f t="shared" si="51"/>
        <v>0</v>
      </c>
      <c r="Z58" s="53">
        <f t="shared" si="51"/>
        <v>0</v>
      </c>
      <c r="AA58" s="53">
        <f t="shared" si="51"/>
        <v>27958.89</v>
      </c>
      <c r="AB58" s="53">
        <f t="shared" si="51"/>
        <v>65229.48</v>
      </c>
      <c r="AC58" s="53">
        <f t="shared" si="51"/>
        <v>82448.98</v>
      </c>
      <c r="AD58" s="53">
        <f t="shared" si="51"/>
        <v>88256.9</v>
      </c>
      <c r="AE58" s="53">
        <f t="shared" si="51"/>
        <v>64654.44</v>
      </c>
      <c r="AF58" s="53">
        <f t="shared" si="51"/>
        <v>328665.68</v>
      </c>
      <c r="AG58" s="53">
        <f t="shared" si="51"/>
        <v>60839.34</v>
      </c>
      <c r="AH58" s="53">
        <f>AH21</f>
        <v>61093.15</v>
      </c>
      <c r="AI58" s="34">
        <f>P58+AF58+AG58+AH58-AA58</f>
        <v>422639.28</v>
      </c>
      <c r="AJ58" s="34">
        <f>AI58/6</f>
        <v>70439.88</v>
      </c>
      <c r="AK58" s="53"/>
      <c r="AL58" s="53"/>
      <c r="AM58" s="49">
        <f>AJ58/AJ60</f>
        <v>5.5639216440358007E-3</v>
      </c>
      <c r="AN58" s="65"/>
      <c r="AO58" s="6">
        <f>AM58*AN9</f>
        <v>64357.881656562109</v>
      </c>
      <c r="AP58" s="53">
        <f>AP21</f>
        <v>60839.34</v>
      </c>
      <c r="AQ58" s="6">
        <v>77622.600000000006</v>
      </c>
    </row>
    <row r="59" spans="1:43" s="1" customFormat="1" ht="12.75" customHeight="1" x14ac:dyDescent="0.2">
      <c r="A59" s="11" t="s">
        <v>66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34">
        <v>79516</v>
      </c>
      <c r="AJ59" s="34">
        <v>79516</v>
      </c>
      <c r="AK59" s="53"/>
      <c r="AL59" s="53"/>
      <c r="AM59" s="49">
        <f>AJ59/AJ60</f>
        <v>6.2808283240566387E-3</v>
      </c>
      <c r="AN59" s="65"/>
      <c r="AO59" s="6">
        <f>AM59*AN9</f>
        <v>72650.341224363146</v>
      </c>
      <c r="AP59" s="53">
        <v>0</v>
      </c>
      <c r="AQ59" s="6">
        <f>AQ47</f>
        <v>79516.399999999994</v>
      </c>
    </row>
    <row r="60" spans="1:43" s="2" customFormat="1" ht="14.25" customHeight="1" x14ac:dyDescent="0.2">
      <c r="A60" s="11" t="s">
        <v>5</v>
      </c>
      <c r="B60" s="53">
        <f>SUM(B52:B58)</f>
        <v>11841233.469999999</v>
      </c>
      <c r="C60" s="53">
        <f t="shared" ref="C60:AK60" si="52">SUM(C52:C58)</f>
        <v>13033815.610000001</v>
      </c>
      <c r="D60" s="53">
        <f t="shared" si="52"/>
        <v>12304949.060000001</v>
      </c>
      <c r="E60" s="53">
        <f t="shared" si="52"/>
        <v>37179998.139999993</v>
      </c>
      <c r="F60" s="53">
        <f t="shared" si="52"/>
        <v>37514856.879999995</v>
      </c>
      <c r="G60" s="53">
        <f t="shared" si="52"/>
        <v>13052255.450000001</v>
      </c>
      <c r="H60" s="53">
        <f t="shared" si="52"/>
        <v>12681259.34</v>
      </c>
      <c r="I60" s="53">
        <f t="shared" si="52"/>
        <v>11385570.789999999</v>
      </c>
      <c r="J60" s="53">
        <f t="shared" si="52"/>
        <v>37119085.579999991</v>
      </c>
      <c r="K60" s="53">
        <f t="shared" si="52"/>
        <v>74907511.340000004</v>
      </c>
      <c r="L60" s="53">
        <f t="shared" si="52"/>
        <v>12687196.25</v>
      </c>
      <c r="M60" s="53">
        <f t="shared" si="52"/>
        <v>12764593.260000002</v>
      </c>
      <c r="N60" s="53">
        <f t="shared" si="52"/>
        <v>11668588.800000001</v>
      </c>
      <c r="O60" s="53">
        <f t="shared" si="52"/>
        <v>112027889.65000001</v>
      </c>
      <c r="P60" s="53">
        <f t="shared" si="52"/>
        <v>112237123.48</v>
      </c>
      <c r="Q60" s="53">
        <f t="shared" si="52"/>
        <v>12649847.089999998</v>
      </c>
      <c r="R60" s="53">
        <f t="shared" si="52"/>
        <v>12708901.16</v>
      </c>
      <c r="S60" s="53">
        <f t="shared" si="52"/>
        <v>13324447.76</v>
      </c>
      <c r="T60" s="53">
        <f t="shared" si="52"/>
        <v>39103849.079999998</v>
      </c>
      <c r="U60" s="53">
        <f t="shared" si="52"/>
        <v>12203900.940000001</v>
      </c>
      <c r="V60" s="53">
        <f t="shared" si="52"/>
        <v>12820009.789999999</v>
      </c>
      <c r="W60" s="53">
        <f t="shared" si="52"/>
        <v>11735712.129999999</v>
      </c>
      <c r="X60" s="53">
        <f t="shared" si="52"/>
        <v>188100595.42000002</v>
      </c>
      <c r="Y60" s="53">
        <f>SUM(Y52:Y58)</f>
        <v>76294395.209999993</v>
      </c>
      <c r="Z60" s="53">
        <f t="shared" ref="Z60:AG60" si="53">SUM(Z52:Z58)</f>
        <v>12704115.319999998</v>
      </c>
      <c r="AA60" s="53">
        <f t="shared" si="53"/>
        <v>11380498.690000001</v>
      </c>
      <c r="AB60" s="53">
        <f t="shared" si="53"/>
        <v>12333882.289999999</v>
      </c>
      <c r="AC60" s="53">
        <f t="shared" si="53"/>
        <v>13108683.08</v>
      </c>
      <c r="AD60" s="53">
        <f t="shared" si="53"/>
        <v>12726226.560000001</v>
      </c>
      <c r="AE60" s="53">
        <f t="shared" si="53"/>
        <v>11585264.52</v>
      </c>
      <c r="AF60" s="53">
        <f t="shared" si="53"/>
        <v>150996488.83999997</v>
      </c>
      <c r="AG60" s="53">
        <f t="shared" si="53"/>
        <v>12427328.35</v>
      </c>
      <c r="AH60" s="53">
        <f>SUM(AH52:AH58)</f>
        <v>12523284.749999998</v>
      </c>
      <c r="AI60" s="53">
        <f>SUM(AI52:AI59)</f>
        <v>288235782.52999997</v>
      </c>
      <c r="AJ60" s="53">
        <f>SUM(AJ52:AJ59)</f>
        <v>12660113.586521737</v>
      </c>
      <c r="AK60" s="53">
        <f t="shared" si="52"/>
        <v>0</v>
      </c>
      <c r="AL60" s="53"/>
      <c r="AM60" s="53">
        <f>SUM(AM52:AM59)</f>
        <v>1.0000000000000002</v>
      </c>
      <c r="AN60" s="66"/>
      <c r="AO60" s="6">
        <f>SUM(AO52:AO59)</f>
        <v>11567000</v>
      </c>
      <c r="AP60" s="7">
        <f>SUM(AP52:AP59)</f>
        <v>11567000</v>
      </c>
      <c r="AQ60" s="7">
        <f>SUM(AQ52:AQ59)</f>
        <v>11567000</v>
      </c>
    </row>
    <row r="61" spans="1:43" s="1" customFormat="1" hidden="1" x14ac:dyDescent="0.2">
      <c r="A61" s="39"/>
      <c r="B61" s="40"/>
      <c r="C61" s="40"/>
      <c r="D61" s="40"/>
      <c r="E61" s="57"/>
      <c r="G61" s="57"/>
      <c r="M61" s="41"/>
      <c r="N61" s="41"/>
    </row>
    <row r="62" spans="1:43" s="42" customFormat="1" hidden="1" x14ac:dyDescent="0.2">
      <c r="B62" s="43"/>
      <c r="C62" s="44"/>
      <c r="D62" s="44"/>
      <c r="M62" s="20"/>
      <c r="N62" s="20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43" s="3" customFormat="1" x14ac:dyDescent="0.2">
      <c r="A63" s="42"/>
      <c r="B63" s="21"/>
      <c r="C63" s="21"/>
      <c r="D63" s="21"/>
      <c r="AI63" s="46"/>
      <c r="AJ63" s="46"/>
      <c r="AO63" s="46"/>
      <c r="AP63" s="46"/>
    </row>
    <row r="64" spans="1:43" x14ac:dyDescent="0.2">
      <c r="AI64" s="54"/>
      <c r="AJ64" s="46"/>
    </row>
    <row r="65" spans="1:41" ht="15" x14ac:dyDescent="0.25">
      <c r="A65" t="s">
        <v>68</v>
      </c>
      <c r="C65"/>
      <c r="E65"/>
      <c r="F65" s="63" t="s">
        <v>69</v>
      </c>
      <c r="J65" t="s">
        <v>68</v>
      </c>
      <c r="K65" s="19"/>
      <c r="L65"/>
      <c r="M65" s="19"/>
      <c r="N65"/>
      <c r="O65" s="63" t="s">
        <v>69</v>
      </c>
      <c r="S65" t="s">
        <v>68</v>
      </c>
      <c r="T65" s="19"/>
      <c r="U65"/>
      <c r="V65" s="19"/>
      <c r="W65"/>
      <c r="X65" s="63" t="s">
        <v>69</v>
      </c>
      <c r="AB65" t="s">
        <v>68</v>
      </c>
      <c r="AC65" s="19"/>
      <c r="AD65"/>
      <c r="AE65" s="19"/>
      <c r="AF65"/>
      <c r="AG65" s="63" t="s">
        <v>69</v>
      </c>
      <c r="AJ65" t="s">
        <v>68</v>
      </c>
      <c r="AK65" s="19"/>
      <c r="AL65"/>
      <c r="AM65" s="19"/>
      <c r="AN65"/>
      <c r="AO65" s="63" t="s">
        <v>69</v>
      </c>
    </row>
    <row r="66" spans="1:41" ht="15" x14ac:dyDescent="0.25">
      <c r="A66" t="s">
        <v>70</v>
      </c>
      <c r="C66"/>
      <c r="E66"/>
      <c r="F66" s="63" t="s">
        <v>71</v>
      </c>
      <c r="J66" t="s">
        <v>70</v>
      </c>
      <c r="K66" s="19"/>
      <c r="L66"/>
      <c r="M66" s="19"/>
      <c r="N66"/>
      <c r="O66" s="63" t="s">
        <v>71</v>
      </c>
      <c r="S66" t="s">
        <v>70</v>
      </c>
      <c r="T66" s="19"/>
      <c r="U66"/>
      <c r="V66" s="19"/>
      <c r="W66"/>
      <c r="X66" s="63" t="s">
        <v>71</v>
      </c>
      <c r="AB66" t="s">
        <v>70</v>
      </c>
      <c r="AC66" s="19"/>
      <c r="AD66"/>
      <c r="AE66" s="19"/>
      <c r="AF66"/>
      <c r="AG66" s="63" t="s">
        <v>71</v>
      </c>
      <c r="AJ66" t="s">
        <v>70</v>
      </c>
      <c r="AK66" s="19"/>
      <c r="AL66"/>
      <c r="AM66" s="19"/>
      <c r="AN66"/>
      <c r="AO66" s="63" t="s">
        <v>71</v>
      </c>
    </row>
    <row r="67" spans="1:41" x14ac:dyDescent="0.2">
      <c r="AJ67" s="46"/>
    </row>
    <row r="68" spans="1:41" x14ac:dyDescent="0.2">
      <c r="AJ68" s="46"/>
    </row>
    <row r="69" spans="1:41" x14ac:dyDescent="0.2">
      <c r="AJ69" s="46"/>
    </row>
    <row r="70" spans="1:41" x14ac:dyDescent="0.2">
      <c r="AJ70" s="46"/>
    </row>
  </sheetData>
  <mergeCells count="11">
    <mergeCell ref="AN9:AN60"/>
    <mergeCell ref="A4:J4"/>
    <mergeCell ref="K4:T4"/>
    <mergeCell ref="AH4:AP4"/>
    <mergeCell ref="A5:J5"/>
    <mergeCell ref="K5:T5"/>
    <mergeCell ref="AH5:AP5"/>
    <mergeCell ref="U4:X4"/>
    <mergeCell ref="U5:Y5"/>
    <mergeCell ref="AB4:AE4"/>
    <mergeCell ref="AB5:AF5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repartizare februarie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2021-02-01T11:45:10Z</dcterms:modified>
</cp:coreProperties>
</file>