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30" windowWidth="19095" windowHeight="12015"/>
  </bookViews>
  <sheets>
    <sheet name="VALORI CONTRACTE" sheetId="4" r:id="rId1"/>
    <sheet name="EXECUTIE BUGETARA" sheetId="1" r:id="rId2"/>
  </sheets>
  <definedNames>
    <definedName name="_xlnm._FilterDatabase" localSheetId="1" hidden="1">'EXECUTIE BUGETARA'!$A$7:$N$99</definedName>
  </definedNames>
  <calcPr calcId="124519"/>
</workbook>
</file>

<file path=xl/calcChain.xml><?xml version="1.0" encoding="utf-8"?>
<calcChain xmlns="http://schemas.openxmlformats.org/spreadsheetml/2006/main">
  <c r="G7" i="4"/>
  <c r="G30"/>
  <c r="G42"/>
  <c r="G53"/>
  <c r="G59"/>
  <c r="G66"/>
  <c r="G69"/>
  <c r="G73"/>
  <c r="G86"/>
  <c r="G84" s="1"/>
  <c r="G93"/>
  <c r="D72" l="1"/>
  <c r="C72"/>
  <c r="D70"/>
  <c r="C70"/>
  <c r="D54"/>
  <c r="C54"/>
  <c r="C49"/>
  <c r="D47"/>
  <c r="C47"/>
  <c r="D46"/>
  <c r="C46"/>
  <c r="C35"/>
  <c r="D12"/>
  <c r="C12"/>
  <c r="D10"/>
  <c r="C10"/>
  <c r="D8"/>
  <c r="C8"/>
  <c r="C7" s="1"/>
  <c r="C41" i="1" l="1"/>
  <c r="C72"/>
  <c r="C10"/>
  <c r="D79" i="4" l="1"/>
  <c r="D81"/>
  <c r="D78"/>
  <c r="C43"/>
  <c r="C87"/>
  <c r="C89" l="1"/>
  <c r="F45"/>
  <c r="F97"/>
  <c r="F96"/>
  <c r="F95"/>
  <c r="F94"/>
  <c r="F92"/>
  <c r="F91"/>
  <c r="F90"/>
  <c r="F88"/>
  <c r="F87"/>
  <c r="F85"/>
  <c r="F83"/>
  <c r="F82"/>
  <c r="F81"/>
  <c r="F80"/>
  <c r="F79"/>
  <c r="F78"/>
  <c r="F77"/>
  <c r="F76"/>
  <c r="F75"/>
  <c r="F74"/>
  <c r="F72"/>
  <c r="F71"/>
  <c r="F70"/>
  <c r="F68"/>
  <c r="F67"/>
  <c r="F65"/>
  <c r="F64"/>
  <c r="F63"/>
  <c r="F62"/>
  <c r="F61"/>
  <c r="F60"/>
  <c r="F58"/>
  <c r="F57"/>
  <c r="F56"/>
  <c r="F55"/>
  <c r="F54"/>
  <c r="F52"/>
  <c r="F51"/>
  <c r="F50"/>
  <c r="F49"/>
  <c r="F48"/>
  <c r="F47"/>
  <c r="F46"/>
  <c r="F44"/>
  <c r="F43"/>
  <c r="F41"/>
  <c r="F40"/>
  <c r="F39"/>
  <c r="F38"/>
  <c r="F37"/>
  <c r="F36"/>
  <c r="F35"/>
  <c r="F34"/>
  <c r="F33"/>
  <c r="F32"/>
  <c r="F31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D93"/>
  <c r="D86"/>
  <c r="D84" s="1"/>
  <c r="D73"/>
  <c r="D69"/>
  <c r="D66"/>
  <c r="D59"/>
  <c r="D53"/>
  <c r="D42"/>
  <c r="D30"/>
  <c r="D7"/>
  <c r="H69"/>
  <c r="E69"/>
  <c r="C69"/>
  <c r="F89" l="1"/>
  <c r="F69"/>
  <c r="D68" i="1" l="1"/>
  <c r="E68"/>
  <c r="F68"/>
  <c r="G68"/>
  <c r="H68"/>
  <c r="I68"/>
  <c r="J68"/>
  <c r="K68"/>
  <c r="L68"/>
  <c r="M68"/>
  <c r="N68"/>
  <c r="J93" i="4" l="1"/>
  <c r="J42"/>
  <c r="J69" l="1"/>
  <c r="J53"/>
  <c r="I93"/>
  <c r="I73"/>
  <c r="I69"/>
  <c r="I66"/>
  <c r="I59"/>
  <c r="I53"/>
  <c r="I42"/>
  <c r="I30"/>
  <c r="I7"/>
  <c r="C71" i="1"/>
  <c r="D71"/>
  <c r="E71"/>
  <c r="F71"/>
  <c r="G71"/>
  <c r="H71"/>
  <c r="J71"/>
  <c r="K71"/>
  <c r="L71"/>
  <c r="M71"/>
  <c r="N71"/>
  <c r="I71"/>
  <c r="I86" i="4" l="1"/>
  <c r="I84" l="1"/>
  <c r="I9" i="1" l="1"/>
  <c r="H66" i="4" l="1"/>
  <c r="H42"/>
  <c r="H7"/>
  <c r="H86" l="1"/>
  <c r="J88" i="1"/>
  <c r="K88"/>
  <c r="L88"/>
  <c r="M88"/>
  <c r="N88"/>
  <c r="H88"/>
  <c r="I88"/>
  <c r="E86" i="4" l="1"/>
  <c r="E84" s="1"/>
  <c r="J86"/>
  <c r="C93"/>
  <c r="E93"/>
  <c r="F93" l="1"/>
  <c r="J84"/>
  <c r="C86"/>
  <c r="H84"/>
  <c r="F86" l="1"/>
  <c r="C84"/>
  <c r="F84" s="1"/>
  <c r="N9" i="1" l="1"/>
  <c r="M9"/>
  <c r="L9"/>
  <c r="K9"/>
  <c r="J9"/>
  <c r="H9"/>
  <c r="G9"/>
  <c r="F9"/>
  <c r="E9"/>
  <c r="D95" l="1"/>
  <c r="E95" l="1"/>
  <c r="C68" l="1"/>
  <c r="J66" i="4" l="1"/>
  <c r="E66"/>
  <c r="C66"/>
  <c r="F66" l="1"/>
  <c r="D23" i="1" l="1"/>
  <c r="E23"/>
  <c r="F23"/>
  <c r="G23"/>
  <c r="H23"/>
  <c r="I23"/>
  <c r="J23"/>
  <c r="K23"/>
  <c r="L23"/>
  <c r="M23"/>
  <c r="N23"/>
  <c r="C23"/>
  <c r="B25"/>
  <c r="B24"/>
  <c r="D55" l="1"/>
  <c r="E55"/>
  <c r="F55"/>
  <c r="G55"/>
  <c r="H55"/>
  <c r="I55"/>
  <c r="J55"/>
  <c r="K55"/>
  <c r="C55"/>
  <c r="D41"/>
  <c r="E41"/>
  <c r="F41"/>
  <c r="G41"/>
  <c r="H41"/>
  <c r="I41"/>
  <c r="J41"/>
  <c r="K41"/>
  <c r="C53" i="4" l="1"/>
  <c r="D32" i="1"/>
  <c r="E32"/>
  <c r="F32"/>
  <c r="G32"/>
  <c r="H32"/>
  <c r="I32"/>
  <c r="J32"/>
  <c r="K32"/>
  <c r="L32"/>
  <c r="M32"/>
  <c r="N32"/>
  <c r="C32"/>
  <c r="J7" i="4"/>
  <c r="E7"/>
  <c r="C88" i="1"/>
  <c r="D88"/>
  <c r="G88"/>
  <c r="E88"/>
  <c r="F88"/>
  <c r="C9"/>
  <c r="D9"/>
  <c r="F7" i="4" l="1"/>
  <c r="J95" i="1" l="1"/>
  <c r="K95"/>
  <c r="L95"/>
  <c r="M95"/>
  <c r="N95"/>
  <c r="I95" l="1"/>
  <c r="D44"/>
  <c r="E44"/>
  <c r="F44"/>
  <c r="G44"/>
  <c r="H44"/>
  <c r="J44"/>
  <c r="K44"/>
  <c r="L44"/>
  <c r="M44"/>
  <c r="N44"/>
  <c r="C44"/>
  <c r="F95"/>
  <c r="G95"/>
  <c r="H95"/>
  <c r="C95"/>
  <c r="E42" i="4"/>
  <c r="C42"/>
  <c r="F42" l="1"/>
  <c r="I44" i="1"/>
  <c r="H93" i="4"/>
  <c r="L55" i="1" l="1"/>
  <c r="M55"/>
  <c r="N55"/>
  <c r="H53" i="4" l="1"/>
  <c r="E53"/>
  <c r="F53" s="1"/>
  <c r="N41" i="1" l="1"/>
  <c r="M41"/>
  <c r="L41"/>
  <c r="E30" i="4" l="1"/>
  <c r="J30" l="1"/>
  <c r="H30"/>
  <c r="C30"/>
  <c r="B49" i="1"/>
  <c r="F30" i="4" l="1"/>
  <c r="H73" l="1"/>
  <c r="H59" l="1"/>
  <c r="D61" i="1" l="1"/>
  <c r="E61"/>
  <c r="F61"/>
  <c r="G61"/>
  <c r="H61"/>
  <c r="I61"/>
  <c r="J61"/>
  <c r="K61"/>
  <c r="L61"/>
  <c r="M61"/>
  <c r="N61"/>
  <c r="C61"/>
  <c r="N75" l="1"/>
  <c r="E73" i="4" l="1"/>
  <c r="J73"/>
  <c r="C73" l="1"/>
  <c r="J59"/>
  <c r="E59"/>
  <c r="C59"/>
  <c r="F73" l="1"/>
  <c r="F59"/>
  <c r="E75" i="1" l="1"/>
  <c r="M75" l="1"/>
  <c r="L75" l="1"/>
  <c r="K75" l="1"/>
  <c r="J75" l="1"/>
  <c r="I75" l="1"/>
  <c r="H75" l="1"/>
  <c r="D86" l="1"/>
  <c r="E86"/>
  <c r="F86"/>
  <c r="G86"/>
  <c r="I86"/>
  <c r="J86"/>
  <c r="K86"/>
  <c r="L86"/>
  <c r="M86"/>
  <c r="N86"/>
  <c r="H86"/>
  <c r="G75"/>
  <c r="F75" l="1"/>
  <c r="D75" l="1"/>
  <c r="C75"/>
  <c r="C86" l="1"/>
</calcChain>
</file>

<file path=xl/comments1.xml><?xml version="1.0" encoding="utf-8"?>
<comments xmlns="http://schemas.openxmlformats.org/spreadsheetml/2006/main">
  <authors>
    <author>Author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consum martie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partial aprilie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partial aprilie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06-2023</t>
        </r>
      </text>
    </comment>
    <comment ref="C6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CU Ucraina </t>
        </r>
      </text>
    </comment>
    <comment ref="D6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s-a scazut Ucraina ian si febr+ 10,240+8960=19200</t>
        </r>
      </text>
    </comment>
    <comment ref="E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ianuarie 23</t>
        </r>
      </text>
    </comment>
    <comment ref="F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februarie</t>
        </r>
      </text>
    </comment>
    <comment ref="C7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consum10-2023</t>
        </r>
      </text>
    </comment>
    <comment ref="C9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oct 2023</t>
        </r>
      </text>
    </comment>
    <comment ref="D9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consum nov si decembrie 2022</t>
        </r>
      </text>
    </comment>
    <comment ref="E9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IANUARIE</t>
        </r>
      </text>
    </comment>
    <comment ref="F9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febr.</t>
        </r>
      </text>
    </comment>
    <comment ref="G9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martie</t>
        </r>
      </text>
    </comment>
    <comment ref="I9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aprilie si mai</t>
        </r>
      </text>
    </comment>
    <comment ref="J9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06-2023</t>
        </r>
      </text>
    </comment>
    <comment ref="K9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07-2023</t>
        </r>
      </text>
    </comment>
    <comment ref="E9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pentru ianuarie23</t>
        </r>
      </text>
    </comment>
  </commentList>
</comments>
</file>

<file path=xl/sharedStrings.xml><?xml version="1.0" encoding="utf-8"?>
<sst xmlns="http://schemas.openxmlformats.org/spreadsheetml/2006/main" count="244" uniqueCount="118">
  <si>
    <t>CAS SIBIU</t>
  </si>
  <si>
    <t xml:space="preserve">                PROGRAME NATIONALE DE SANATATE CURATIVE</t>
  </si>
  <si>
    <t xml:space="preserve">FURNIZOR </t>
  </si>
  <si>
    <t>PROGRAM NATIONAL DE SANATATE</t>
  </si>
  <si>
    <t>SPITALUL CLINIC JUDETEAN DE URGENTA SIBIU</t>
  </si>
  <si>
    <t>PROGRAMUL NATIONAL DE ONCOLOGIE</t>
  </si>
  <si>
    <t>PROGRAMUL NATIONAL DE BOLI ENDOCRINE</t>
  </si>
  <si>
    <t>PROGRAMUL NATIONAL DE BOLI CARDIOVASCULARE</t>
  </si>
  <si>
    <t>PROGRAMUL NATIONAL DE ORTOPEDIE</t>
  </si>
  <si>
    <t>- ENDOPROTEZARE</t>
  </si>
  <si>
    <t>PROGRAMUL NATIONAL DE TRATAMENT AL HEMOFILIEI SI TALASEMIEI</t>
  </si>
  <si>
    <t>PROGRAMUL NATIONAL DE TRATAMENT PENTRU BOLI RARE</t>
  </si>
  <si>
    <t>PROGRAMUL NATIONAL DE SUPLEERE A FUNCTIEI RENALE</t>
  </si>
  <si>
    <t>SPITALUL MUNICIPAL MEDIAS</t>
  </si>
  <si>
    <t xml:space="preserve">SPITALUL CLINIC DE PEDIATRIE </t>
  </si>
  <si>
    <t>- MEDICAMENTE</t>
  </si>
  <si>
    <t xml:space="preserve"> - HEMOFILIE CU SUBSTITUTIE “ON DEMAND”</t>
  </si>
  <si>
    <t>SC CLINICA POLISANO SRL SIBIU</t>
  </si>
  <si>
    <t>- PROCEDURI DE DILATARE PERCUTANA</t>
  </si>
  <si>
    <t>SC DIAVERUM ROMANIA SRL</t>
  </si>
  <si>
    <t>PUNCTE LUCRU- total</t>
  </si>
  <si>
    <t>SC GRAL MEDICAL SRL</t>
  </si>
  <si>
    <t>SC GENSAN SRL</t>
  </si>
  <si>
    <t>SC VLADUTIU &amp; GARABEDIAN SRL</t>
  </si>
  <si>
    <t>PROGRAMUL NATIONAL DE DIABET ZAHARAT</t>
  </si>
  <si>
    <t xml:space="preserve"> LEI  </t>
  </si>
  <si>
    <t xml:space="preserve"> - TRATAMENT INSTABILITATE ARTICULARA IMPLANTURI DE FIXARE</t>
  </si>
  <si>
    <t>TRATAMENT INSTABILITATE ARTICULARA IMPLANTURI DE FIXARE</t>
  </si>
  <si>
    <t xml:space="preserve"> - PROCEDURI TERAPEUTICE DE ELECTROFIZIOLOGIE</t>
  </si>
  <si>
    <t xml:space="preserve"> - STIMULATOARE CARDIACE </t>
  </si>
  <si>
    <t xml:space="preserve"> - DEFIBRILATOARE INTERNE</t>
  </si>
  <si>
    <t xml:space="preserve"> - STIMULATOARE DE RESINCRONIZARE CARDIACA</t>
  </si>
  <si>
    <t xml:space="preserve"> - CHIRURGIE CARDIOVASCULARA ADULTI</t>
  </si>
  <si>
    <t xml:space="preserve"> - TRATAMENT ANEVRISME AORTICE PRIN TEHNICI HIBRIDE</t>
  </si>
  <si>
    <t xml:space="preserve"> - TRATAMENT STENOZE AORTICE DECLARATI INOPERABILI SAU CU RISC CHIRURGICAL FOARTE MARE, PRIN TEHNICI TRANSCATETER</t>
  </si>
  <si>
    <t xml:space="preserve"> - TRATAMENT ARITMII COMPLEXE PRIN PROCEDURI DE ABLATIE</t>
  </si>
  <si>
    <r>
      <t xml:space="preserve">- </t>
    </r>
    <r>
      <rPr>
        <i/>
        <sz val="10"/>
        <color theme="1"/>
        <rFont val="Times New Roman"/>
        <family val="1"/>
      </rPr>
      <t>MEDICAMENTE</t>
    </r>
  </si>
  <si>
    <r>
      <t xml:space="preserve">- </t>
    </r>
    <r>
      <rPr>
        <i/>
        <sz val="10"/>
        <color theme="1"/>
        <rFont val="Times New Roman"/>
        <family val="1"/>
      </rPr>
      <t>OSTEOPOROZA</t>
    </r>
  </si>
  <si>
    <r>
      <t xml:space="preserve">- </t>
    </r>
    <r>
      <rPr>
        <i/>
        <sz val="10"/>
        <color theme="1"/>
        <rFont val="Times New Roman"/>
        <family val="1"/>
      </rPr>
      <t>HEMOFILIE CU SUBSTITUTIE “ON DEMAND”</t>
    </r>
  </si>
  <si>
    <r>
      <t xml:space="preserve">- </t>
    </r>
    <r>
      <rPr>
        <i/>
        <sz val="10"/>
        <color theme="1"/>
        <rFont val="Times New Roman"/>
        <family val="1"/>
      </rPr>
      <t>SINDROM DE IMUNODEFICIENTA PRIMARA</t>
    </r>
  </si>
  <si>
    <r>
      <t>-</t>
    </r>
    <r>
      <rPr>
        <i/>
        <sz val="10"/>
        <color theme="1"/>
        <rFont val="Times New Roman"/>
        <family val="1"/>
      </rPr>
      <t xml:space="preserve"> MATERIALE CONSUMABILE PENTRU POMPE DE INSULINA</t>
    </r>
  </si>
  <si>
    <r>
      <t xml:space="preserve"> - </t>
    </r>
    <r>
      <rPr>
        <i/>
        <sz val="10"/>
        <color theme="1"/>
        <rFont val="Times New Roman"/>
        <family val="1"/>
      </rPr>
      <t>HEMOFILIE PROFILACTICA 1-18 ani</t>
    </r>
  </si>
  <si>
    <r>
      <t xml:space="preserve">PROGRAMUL NATIONAL DE DIABET ZAHARAT 
</t>
    </r>
    <r>
      <rPr>
        <sz val="10"/>
        <color theme="1"/>
        <rFont val="Times New Roman"/>
        <family val="1"/>
      </rPr>
      <t xml:space="preserve"> - DOZARE HEMOGLOBINA GLICIOZILATA</t>
    </r>
  </si>
  <si>
    <r>
      <t xml:space="preserve">PROGRAMUL NATIONAL DE DIABET ZAHARAT 
</t>
    </r>
    <r>
      <rPr>
        <sz val="10"/>
        <color theme="1"/>
        <rFont val="Times New Roman"/>
        <family val="1"/>
      </rPr>
      <t xml:space="preserve"> - DOZARE HEMOGLOBINA GLICOZILATA</t>
    </r>
  </si>
  <si>
    <t xml:space="preserve"> - HEMOFILIE CU INHIBITORI- TRATAMENT SANGERARE</t>
  </si>
  <si>
    <t>SIBIU – Str.DISTRIBUTIEI (DB1)</t>
  </si>
  <si>
    <t>SIBIU-Str.MORILOR (DB2)</t>
  </si>
  <si>
    <t>MEDIAS  (DB3)</t>
  </si>
  <si>
    <t>MEDIAS (DB 3)</t>
  </si>
  <si>
    <t>SIBIU-Str.MORILOR  (DB2 )</t>
  </si>
  <si>
    <t>SIBIU – Str.DISTRIBUTIEI  (DB1)</t>
  </si>
  <si>
    <t xml:space="preserve"> -HEMOFIE FARA INHIBITORI PROFILAXIE INTERMITENTA</t>
  </si>
  <si>
    <t xml:space="preserve"> - PURPURA TROMBOCITOPENICA IMUNA CRONICA </t>
  </si>
  <si>
    <r>
      <t xml:space="preserve">ONCOLOGIE </t>
    </r>
    <r>
      <rPr>
        <i/>
        <sz val="10"/>
        <color theme="1"/>
        <rFont val="Times New Roman"/>
        <family val="1"/>
      </rPr>
      <t>( medicamente cost-volum)</t>
    </r>
  </si>
  <si>
    <t xml:space="preserve"> -HEMOFIE- FARA INHIBITORI PROFILAXIE INTERMITENTA</t>
  </si>
  <si>
    <t xml:space="preserve">Septembrie </t>
  </si>
  <si>
    <t xml:space="preserve">Octombrie </t>
  </si>
  <si>
    <t xml:space="preserve">Noiembrie </t>
  </si>
  <si>
    <t xml:space="preserve">Decembrie </t>
  </si>
  <si>
    <t xml:space="preserve">Ianuarie </t>
  </si>
  <si>
    <t xml:space="preserve">Februarie </t>
  </si>
  <si>
    <t xml:space="preserve">Martie </t>
  </si>
  <si>
    <t xml:space="preserve">Aprilie </t>
  </si>
  <si>
    <t xml:space="preserve">Mai </t>
  </si>
  <si>
    <t xml:space="preserve">Iunie </t>
  </si>
  <si>
    <t xml:space="preserve">Iulie </t>
  </si>
  <si>
    <t>August</t>
  </si>
  <si>
    <t xml:space="preserve"> - ATROFIE MUSCULARA SPINALA </t>
  </si>
  <si>
    <t xml:space="preserve"> - CHIRURGIE CARDIOVASCULARA COPII</t>
  </si>
  <si>
    <t xml:space="preserve"> -SCLEROZA TUBEROASA</t>
  </si>
  <si>
    <t xml:space="preserve"> -CHIRURGIE VASCULARA</t>
  </si>
  <si>
    <t xml:space="preserve">                PROGRAME NATIONALE DE SANATATE CURATIVE - CREDITE DE ANGAJAMENT</t>
  </si>
  <si>
    <t xml:space="preserve"> - CONSUMABILE SISTEME DE MONITORIZARE CONTINUA A GLICEMIEI</t>
  </si>
  <si>
    <r>
      <t>PROGRAMUL NATIONAL DE TRATAMENT AL BOLILOR NEUROLOGICE  (</t>
    </r>
    <r>
      <rPr>
        <b/>
        <sz val="10"/>
        <color theme="1"/>
        <rFont val="Times New Roman"/>
        <family val="1"/>
      </rPr>
      <t>medicamente cost-volum)</t>
    </r>
  </si>
  <si>
    <t>PROGRAMUL NATIONAL DE TRATAMENT AL BOLILOR NEUROLOGICE  (medicamente activitate curenta)</t>
  </si>
  <si>
    <t>PROGRAMUL NATIONAL DE TRATAMENT AL BOLILOR NEUROLOGICE (medicamente activitate curenta)</t>
  </si>
  <si>
    <r>
      <t>PROGRAMUL NATIONAL DE TRATAMENT AL BOLILOR NEUROLOGICE  (</t>
    </r>
    <r>
      <rPr>
        <b/>
        <i/>
        <sz val="10"/>
        <color theme="1"/>
        <rFont val="Times New Roman"/>
        <family val="1"/>
      </rPr>
      <t>medicamente cost-volum)</t>
    </r>
  </si>
  <si>
    <t>SC MEDIMA HEALTH SA</t>
  </si>
  <si>
    <t>PROGRAMUL NATIONAL DE PET-CT</t>
  </si>
  <si>
    <t>SC ELITE MEDICAL SRL</t>
  </si>
  <si>
    <r>
      <t xml:space="preserve"> - MEDICAMENTE INCLUSE CONDITIONAT - PURPURA TROMBOTICA DOBANDITA  si HEMOFILIA A (medicamente </t>
    </r>
    <r>
      <rPr>
        <b/>
        <i/>
        <sz val="10"/>
        <rFont val="Times New Roman"/>
        <family val="1"/>
      </rPr>
      <t>cost-volum)</t>
    </r>
  </si>
  <si>
    <t xml:space="preserve"> - MEDICAMENTE INCLUSE CONDITIONAT - PURPURA TROMBOTICA DOBANDITA  si HEMOFILIA A (medicamente cost-volum)</t>
  </si>
  <si>
    <t xml:space="preserve"> - POMPE INSULINA</t>
  </si>
  <si>
    <t xml:space="preserve"> - SETURI CONSUMABILE PENTRU POMPE DE INSULINA</t>
  </si>
  <si>
    <t xml:space="preserve"> - SISTEME POMPA DE INSULINA CU SENZORI DE MONITORIZARE CONTINUA A GLICEMIEI</t>
  </si>
  <si>
    <t xml:space="preserve"> - SISTEME DE MONITORIZARE CONTINUA A GLICEMIEI</t>
  </si>
  <si>
    <t xml:space="preserve"> -CONSUMABILE SISTEME DE POMPA DE INSULINA CU SENZORI DE MONITORIZARE CONTINUA A GLICEMIEI</t>
  </si>
  <si>
    <t xml:space="preserve">  - MEDICAMENTE -activitate curenta</t>
  </si>
  <si>
    <t xml:space="preserve">  activitate curenta</t>
  </si>
  <si>
    <t xml:space="preserve">  Ucraina  OUG 15/2022 </t>
  </si>
  <si>
    <t xml:space="preserve">  - MEDICAMENTE Ucraina OUG 15/20222</t>
  </si>
  <si>
    <t xml:space="preserve"> - HEMODIALIZA- activitate curenta</t>
  </si>
  <si>
    <t xml:space="preserve">  - MEDICAMENTE Ucraina OUG 15/2022</t>
  </si>
  <si>
    <t xml:space="preserve"> - HEMODIALIZA-activitate curenta</t>
  </si>
  <si>
    <t xml:space="preserve"> - HEMODIALIZA- Ucraina OUG 15/2022</t>
  </si>
  <si>
    <r>
      <t xml:space="preserve">PROGRAMUL NATIONAL DE ONCOLOGIE </t>
    </r>
    <r>
      <rPr>
        <sz val="10"/>
        <color theme="1"/>
        <rFont val="Times New Roman"/>
        <family val="1"/>
      </rPr>
      <t>(medicamente activitate curenta)</t>
    </r>
  </si>
  <si>
    <r>
      <rPr>
        <sz val="10"/>
        <color theme="1"/>
        <rFont val="Times New Roman"/>
        <family val="1"/>
      </rPr>
      <t>ONCOLOGIE</t>
    </r>
    <r>
      <rPr>
        <b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Times New Roman"/>
        <family val="1"/>
      </rPr>
      <t>( medicamente cost-volum)</t>
    </r>
  </si>
  <si>
    <t>Medicamente activitate curenta</t>
  </si>
  <si>
    <r>
      <rPr>
        <sz val="10"/>
        <color rgb="FFFF0000"/>
        <rFont val="Times New Roman"/>
        <family val="1"/>
      </rPr>
      <t>Medicamente activitate curenta</t>
    </r>
    <r>
      <rPr>
        <b/>
        <sz val="10"/>
        <color rgb="FFFF0000"/>
        <rFont val="Times New Roman"/>
        <family val="1"/>
      </rPr>
      <t>-</t>
    </r>
    <r>
      <rPr>
        <sz val="10"/>
        <color rgb="FFFF0000"/>
        <rFont val="Times New Roman"/>
        <family val="1"/>
      </rPr>
      <t xml:space="preserve"> Ucraina OUG 15/2022</t>
    </r>
  </si>
  <si>
    <t xml:space="preserve"> - PROCEDURI DE DILATARE PERCUTANA</t>
  </si>
  <si>
    <r>
      <t xml:space="preserve">ONCOLOGIE </t>
    </r>
    <r>
      <rPr>
        <b/>
        <i/>
        <sz val="10"/>
        <color theme="1"/>
        <rFont val="Times New Roman"/>
        <family val="1"/>
      </rPr>
      <t>( medicamente cost-volum)</t>
    </r>
  </si>
  <si>
    <t>PROGRAMUL NATIONAL DE ONCOLOGIE- RADIOTERAPIE</t>
  </si>
  <si>
    <t>RADIOTERAPIE-ACTIVITATE CURENTA</t>
  </si>
  <si>
    <t xml:space="preserve">  - BOALA CASTLEMAN</t>
  </si>
  <si>
    <t xml:space="preserve">  -HEMOGLOBINURIE PAROXISTICA NOCTURNA</t>
  </si>
  <si>
    <t xml:space="preserve"> - SINDROM HEMOLITIC UREMIC ATIPIC (SHUa)</t>
  </si>
  <si>
    <t xml:space="preserve">  Medicamente activitate curenta</t>
  </si>
  <si>
    <t xml:space="preserve">TRIM I 2024 </t>
  </si>
  <si>
    <t>TRIM II 2024</t>
  </si>
  <si>
    <t>TRIM III 2024</t>
  </si>
  <si>
    <t xml:space="preserve">TRIM IV 2024
</t>
  </si>
  <si>
    <t>AN 2024</t>
  </si>
  <si>
    <t>EXECUTIE BUGETARA  an 2024</t>
  </si>
  <si>
    <t>IANUARIE 2024</t>
  </si>
  <si>
    <t>Subprogramul de diagnostic si monitorizare a afectiunilor hematologice maligne prin imunofenotipare</t>
  </si>
  <si>
    <t>FEBRUARIE 2024</t>
  </si>
  <si>
    <t>MARTIE 2024</t>
  </si>
  <si>
    <t>07.03.2024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</si>
</sst>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b/>
      <sz val="10"/>
      <color rgb="FF0070C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C00000"/>
      <name val="Times New Roman"/>
      <family val="1"/>
    </font>
    <font>
      <b/>
      <sz val="10"/>
      <color theme="4"/>
      <name val="Times New Roman"/>
      <family val="1"/>
    </font>
    <font>
      <b/>
      <i/>
      <sz val="10"/>
      <color rgb="FF0070C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C00000"/>
      <name val="Times New Roman"/>
      <family val="1"/>
    </font>
    <font>
      <sz val="10"/>
      <color rgb="FF00602B"/>
      <name val="Times New Roman"/>
      <family val="1"/>
    </font>
    <font>
      <sz val="10"/>
      <color rgb="FF009900"/>
      <name val="Times New Roman"/>
      <family val="1"/>
    </font>
    <font>
      <b/>
      <i/>
      <sz val="10"/>
      <color theme="1"/>
      <name val="Times New Roman"/>
      <family val="1"/>
    </font>
    <font>
      <b/>
      <i/>
      <sz val="10"/>
      <name val="Times New Roman"/>
      <family val="1"/>
    </font>
    <font>
      <i/>
      <sz val="10"/>
      <color rgb="FFC00000"/>
      <name val="Times New Roman"/>
      <family val="1"/>
    </font>
    <font>
      <i/>
      <sz val="10"/>
      <color rgb="FFFF0000"/>
      <name val="Times New Roman"/>
      <family val="1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3" fillId="0" borderId="0"/>
  </cellStyleXfs>
  <cellXfs count="274">
    <xf numFmtId="0" fontId="0" fillId="0" borderId="0" xfId="0"/>
    <xf numFmtId="4" fontId="2" fillId="2" borderId="2" xfId="0" applyNumberFormat="1" applyFont="1" applyFill="1" applyBorder="1" applyAlignment="1">
      <alignment horizontal="center" vertical="top" wrapText="1"/>
    </xf>
    <xf numFmtId="4" fontId="1" fillId="0" borderId="0" xfId="0" applyNumberFormat="1" applyFont="1"/>
    <xf numFmtId="4" fontId="7" fillId="0" borderId="0" xfId="0" applyNumberFormat="1" applyFont="1"/>
    <xf numFmtId="4" fontId="2" fillId="0" borderId="4" xfId="0" applyNumberFormat="1" applyFont="1" applyBorder="1"/>
    <xf numFmtId="4" fontId="2" fillId="0" borderId="0" xfId="0" applyNumberFormat="1" applyFont="1"/>
    <xf numFmtId="4" fontId="12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2" fillId="2" borderId="12" xfId="0" applyNumberFormat="1" applyFont="1" applyFill="1" applyBorder="1" applyAlignment="1">
      <alignment horizontal="center" vertical="top" wrapText="1"/>
    </xf>
    <xf numFmtId="4" fontId="2" fillId="2" borderId="5" xfId="0" applyNumberFormat="1" applyFont="1" applyFill="1" applyBorder="1" applyAlignment="1">
      <alignment horizontal="center" vertical="top" wrapText="1"/>
    </xf>
    <xf numFmtId="4" fontId="5" fillId="2" borderId="5" xfId="0" applyNumberFormat="1" applyFont="1" applyFill="1" applyBorder="1" applyAlignment="1">
      <alignment horizontal="center" vertical="top" wrapText="1"/>
    </xf>
    <xf numFmtId="4" fontId="2" fillId="2" borderId="11" xfId="0" applyNumberFormat="1" applyFon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left" wrapText="1" indent="2"/>
    </xf>
    <xf numFmtId="4" fontId="3" fillId="0" borderId="10" xfId="0" applyNumberFormat="1" applyFont="1" applyBorder="1" applyAlignment="1">
      <alignment horizontal="left" wrapText="1" indent="2"/>
    </xf>
    <xf numFmtId="4" fontId="1" fillId="0" borderId="10" xfId="0" applyNumberFormat="1" applyFont="1" applyBorder="1" applyAlignment="1">
      <alignment horizontal="left" wrapText="1" indent="1"/>
    </xf>
    <xf numFmtId="4" fontId="3" fillId="0" borderId="10" xfId="0" applyNumberFormat="1" applyFont="1" applyBorder="1" applyAlignment="1">
      <alignment horizontal="left" wrapText="1" indent="1"/>
    </xf>
    <xf numFmtId="4" fontId="1" fillId="0" borderId="10" xfId="0" applyNumberFormat="1" applyFont="1" applyBorder="1" applyAlignment="1">
      <alignment wrapText="1"/>
    </xf>
    <xf numFmtId="4" fontId="3" fillId="0" borderId="13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left" wrapText="1"/>
    </xf>
    <xf numFmtId="4" fontId="1" fillId="0" borderId="17" xfId="0" applyNumberFormat="1" applyFont="1" applyBorder="1" applyAlignment="1">
      <alignment wrapText="1"/>
    </xf>
    <xf numFmtId="4" fontId="5" fillId="0" borderId="19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9" fontId="5" fillId="2" borderId="1" xfId="0" applyNumberFormat="1" applyFont="1" applyFill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9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justify" wrapText="1"/>
    </xf>
    <xf numFmtId="4" fontId="13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wrapText="1"/>
    </xf>
    <xf numFmtId="4" fontId="5" fillId="0" borderId="17" xfId="0" applyNumberFormat="1" applyFont="1" applyBorder="1" applyAlignment="1">
      <alignment horizontal="right" wrapText="1"/>
    </xf>
    <xf numFmtId="4" fontId="2" fillId="2" borderId="13" xfId="0" applyNumberFormat="1" applyFont="1" applyFill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right" wrapText="1"/>
    </xf>
    <xf numFmtId="0" fontId="3" fillId="0" borderId="23" xfId="0" applyFont="1" applyBorder="1" applyAlignment="1">
      <alignment wrapText="1"/>
    </xf>
    <xf numFmtId="0" fontId="2" fillId="0" borderId="17" xfId="0" applyFont="1" applyBorder="1" applyAlignment="1">
      <alignment wrapText="1"/>
    </xf>
    <xf numFmtId="4" fontId="5" fillId="0" borderId="23" xfId="0" applyNumberFormat="1" applyFont="1" applyBorder="1" applyAlignment="1">
      <alignment horizontal="right" wrapText="1"/>
    </xf>
    <xf numFmtId="0" fontId="5" fillId="0" borderId="13" xfId="0" applyFont="1" applyBorder="1" applyAlignment="1">
      <alignment wrapText="1"/>
    </xf>
    <xf numFmtId="0" fontId="3" fillId="0" borderId="9" xfId="0" applyFont="1" applyBorder="1" applyAlignment="1">
      <alignment horizontal="left" wrapText="1"/>
    </xf>
    <xf numFmtId="4" fontId="2" fillId="0" borderId="17" xfId="0" applyNumberFormat="1" applyFont="1" applyBorder="1" applyAlignment="1">
      <alignment horizontal="right" wrapText="1"/>
    </xf>
    <xf numFmtId="4" fontId="2" fillId="0" borderId="15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4" fontId="1" fillId="0" borderId="15" xfId="0" applyNumberFormat="1" applyFont="1" applyBorder="1" applyAlignment="1">
      <alignment horizontal="right" wrapText="1"/>
    </xf>
    <xf numFmtId="4" fontId="1" fillId="0" borderId="23" xfId="0" applyNumberFormat="1" applyFont="1" applyBorder="1" applyAlignment="1">
      <alignment horizontal="right" wrapText="1"/>
    </xf>
    <xf numFmtId="4" fontId="5" fillId="0" borderId="18" xfId="0" applyNumberFormat="1" applyFont="1" applyBorder="1" applyAlignment="1">
      <alignment horizontal="right" wrapText="1"/>
    </xf>
    <xf numFmtId="4" fontId="5" fillId="0" borderId="20" xfId="0" applyNumberFormat="1" applyFont="1" applyBorder="1" applyAlignment="1">
      <alignment horizontal="right" wrapText="1"/>
    </xf>
    <xf numFmtId="4" fontId="14" fillId="0" borderId="10" xfId="0" applyNumberFormat="1" applyFont="1" applyBorder="1" applyAlignment="1">
      <alignment horizontal="right" wrapText="1"/>
    </xf>
    <xf numFmtId="4" fontId="15" fillId="0" borderId="10" xfId="0" applyNumberFormat="1" applyFont="1" applyBorder="1" applyAlignment="1">
      <alignment horizontal="right" wrapText="1"/>
    </xf>
    <xf numFmtId="4" fontId="5" fillId="0" borderId="22" xfId="0" applyNumberFormat="1" applyFont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/>
    </xf>
    <xf numFmtId="4" fontId="5" fillId="0" borderId="8" xfId="0" applyNumberFormat="1" applyFont="1" applyBorder="1" applyAlignment="1">
      <alignment horizontal="right" wrapText="1"/>
    </xf>
    <xf numFmtId="4" fontId="5" fillId="0" borderId="8" xfId="0" applyNumberFormat="1" applyFont="1" applyFill="1" applyBorder="1" applyAlignment="1">
      <alignment horizontal="right" wrapText="1"/>
    </xf>
    <xf numFmtId="4" fontId="5" fillId="0" borderId="8" xfId="0" applyNumberFormat="1" applyFont="1" applyFill="1" applyBorder="1" applyAlignment="1">
      <alignment horizontal="right"/>
    </xf>
    <xf numFmtId="4" fontId="14" fillId="0" borderId="17" xfId="0" applyNumberFormat="1" applyFont="1" applyBorder="1" applyAlignment="1">
      <alignment horizontal="right" wrapText="1"/>
    </xf>
    <xf numFmtId="4" fontId="15" fillId="0" borderId="20" xfId="0" applyNumberFormat="1" applyFont="1" applyBorder="1" applyAlignment="1">
      <alignment horizontal="right" wrapText="1"/>
    </xf>
    <xf numFmtId="4" fontId="5" fillId="0" borderId="20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4" fontId="6" fillId="0" borderId="17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wrapText="1"/>
    </xf>
    <xf numFmtId="4" fontId="16" fillId="0" borderId="17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 wrapText="1"/>
    </xf>
    <xf numFmtId="4" fontId="5" fillId="0" borderId="9" xfId="0" applyNumberFormat="1" applyFont="1" applyFill="1" applyBorder="1" applyAlignment="1">
      <alignment horizontal="right" wrapText="1"/>
    </xf>
    <xf numFmtId="0" fontId="2" fillId="2" borderId="17" xfId="0" applyFont="1" applyFill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right" wrapText="1"/>
    </xf>
    <xf numFmtId="0" fontId="2" fillId="0" borderId="0" xfId="0" applyFont="1" applyAlignme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right"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4" fontId="1" fillId="0" borderId="14" xfId="0" applyNumberFormat="1" applyFont="1" applyBorder="1" applyAlignment="1">
      <alignment wrapText="1"/>
    </xf>
    <xf numFmtId="4" fontId="5" fillId="0" borderId="15" xfId="0" applyNumberFormat="1" applyFont="1" applyBorder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4" fontId="8" fillId="0" borderId="0" xfId="0" applyNumberFormat="1" applyFont="1" applyAlignment="1">
      <alignment horizontal="center" wrapText="1"/>
    </xf>
    <xf numFmtId="4" fontId="15" fillId="0" borderId="0" xfId="0" applyNumberFormat="1" applyFont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center" wrapText="1"/>
    </xf>
    <xf numFmtId="4" fontId="1" fillId="0" borderId="0" xfId="0" applyNumberFormat="1" applyFont="1" applyFill="1" applyAlignment="1">
      <alignment horizontal="right" wrapText="1"/>
    </xf>
    <xf numFmtId="4" fontId="7" fillId="0" borderId="0" xfId="0" applyNumberFormat="1" applyFont="1" applyFill="1" applyAlignment="1">
      <alignment horizontal="right" wrapText="1"/>
    </xf>
    <xf numFmtId="4" fontId="7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horizontal="center" wrapText="1"/>
    </xf>
    <xf numFmtId="4" fontId="2" fillId="0" borderId="13" xfId="0" applyNumberFormat="1" applyFont="1" applyBorder="1" applyAlignment="1">
      <alignment horizontal="right" wrapText="1"/>
    </xf>
    <xf numFmtId="4" fontId="2" fillId="0" borderId="23" xfId="0" applyNumberFormat="1" applyFont="1" applyBorder="1" applyAlignment="1">
      <alignment horizontal="right" wrapText="1"/>
    </xf>
    <xf numFmtId="4" fontId="2" fillId="0" borderId="0" xfId="0" applyNumberFormat="1" applyFont="1" applyFill="1" applyAlignment="1">
      <alignment horizontal="right" wrapText="1"/>
    </xf>
    <xf numFmtId="4" fontId="2" fillId="0" borderId="0" xfId="0" applyNumberFormat="1" applyFont="1" applyFill="1" applyAlignment="1">
      <alignment horizontal="center" wrapText="1"/>
    </xf>
    <xf numFmtId="4" fontId="8" fillId="0" borderId="0" xfId="0" applyNumberFormat="1" applyFont="1" applyFill="1" applyAlignment="1">
      <alignment horizontal="center" wrapText="1"/>
    </xf>
    <xf numFmtId="4" fontId="15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  <xf numFmtId="0" fontId="2" fillId="2" borderId="27" xfId="0" applyFont="1" applyFill="1" applyBorder="1" applyAlignment="1">
      <alignment horizontal="center" vertical="top" wrapText="1"/>
    </xf>
    <xf numFmtId="4" fontId="5" fillId="0" borderId="26" xfId="0" applyNumberFormat="1" applyFont="1" applyBorder="1" applyAlignment="1">
      <alignment horizontal="right" wrapText="1"/>
    </xf>
    <xf numFmtId="4" fontId="1" fillId="0" borderId="15" xfId="0" applyNumberFormat="1" applyFont="1" applyBorder="1" applyAlignment="1">
      <alignment wrapText="1"/>
    </xf>
    <xf numFmtId="4" fontId="15" fillId="0" borderId="0" xfId="0" applyNumberFormat="1" applyFont="1" applyAlignment="1">
      <alignment wrapText="1"/>
    </xf>
    <xf numFmtId="4" fontId="12" fillId="0" borderId="0" xfId="0" applyNumberFormat="1" applyFont="1" applyFill="1" applyAlignment="1">
      <alignment horizontal="right" wrapText="1"/>
    </xf>
    <xf numFmtId="49" fontId="2" fillId="2" borderId="9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wrapText="1"/>
    </xf>
    <xf numFmtId="49" fontId="2" fillId="2" borderId="27" xfId="0" applyNumberFormat="1" applyFont="1" applyFill="1" applyBorder="1" applyAlignment="1">
      <alignment horizontal="center" vertical="top" wrapText="1"/>
    </xf>
    <xf numFmtId="4" fontId="2" fillId="2" borderId="27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right" wrapText="1"/>
    </xf>
    <xf numFmtId="4" fontId="2" fillId="0" borderId="15" xfId="0" applyNumberFormat="1" applyFont="1" applyBorder="1" applyAlignment="1">
      <alignment wrapText="1"/>
    </xf>
    <xf numFmtId="4" fontId="5" fillId="0" borderId="29" xfId="0" applyNumberFormat="1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25" xfId="0" applyFont="1" applyBorder="1" applyAlignment="1">
      <alignment wrapText="1"/>
    </xf>
    <xf numFmtId="4" fontId="5" fillId="0" borderId="27" xfId="0" applyNumberFormat="1" applyFont="1" applyBorder="1" applyAlignment="1">
      <alignment horizontal="right"/>
    </xf>
    <xf numFmtId="4" fontId="5" fillId="0" borderId="35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wrapText="1"/>
    </xf>
    <xf numFmtId="4" fontId="17" fillId="0" borderId="0" xfId="0" applyNumberFormat="1" applyFont="1" applyFill="1" applyAlignment="1">
      <alignment horizontal="center" wrapText="1"/>
    </xf>
    <xf numFmtId="49" fontId="21" fillId="0" borderId="10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0" fontId="12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4" fontId="16" fillId="0" borderId="20" xfId="0" applyNumberFormat="1" applyFont="1" applyBorder="1" applyAlignment="1">
      <alignment horizontal="right" wrapText="1"/>
    </xf>
    <xf numFmtId="0" fontId="7" fillId="0" borderId="0" xfId="0" applyFont="1" applyFill="1" applyAlignment="1">
      <alignment wrapText="1"/>
    </xf>
    <xf numFmtId="4" fontId="2" fillId="0" borderId="23" xfId="0" applyNumberFormat="1" applyFont="1" applyBorder="1" applyAlignment="1">
      <alignment wrapText="1"/>
    </xf>
    <xf numFmtId="4" fontId="5" fillId="0" borderId="32" xfId="0" applyNumberFormat="1" applyFont="1" applyBorder="1" applyAlignment="1">
      <alignment horizontal="right"/>
    </xf>
    <xf numFmtId="4" fontId="2" fillId="3" borderId="10" xfId="0" applyNumberFormat="1" applyFont="1" applyFill="1" applyBorder="1" applyAlignment="1">
      <alignment horizontal="right" wrapText="1"/>
    </xf>
    <xf numFmtId="4" fontId="5" fillId="3" borderId="10" xfId="0" applyNumberFormat="1" applyFont="1" applyFill="1" applyBorder="1" applyAlignment="1">
      <alignment horizontal="right" wrapText="1"/>
    </xf>
    <xf numFmtId="4" fontId="6" fillId="3" borderId="10" xfId="0" applyNumberFormat="1" applyFont="1" applyFill="1" applyBorder="1" applyAlignment="1">
      <alignment horizontal="right" wrapText="1"/>
    </xf>
    <xf numFmtId="4" fontId="1" fillId="3" borderId="10" xfId="0" applyNumberFormat="1" applyFont="1" applyFill="1" applyBorder="1" applyAlignment="1">
      <alignment horizontal="right" wrapText="1"/>
    </xf>
    <xf numFmtId="4" fontId="2" fillId="3" borderId="23" xfId="0" applyNumberFormat="1" applyFont="1" applyFill="1" applyBorder="1" applyAlignment="1">
      <alignment horizontal="right" wrapText="1"/>
    </xf>
    <xf numFmtId="0" fontId="2" fillId="3" borderId="17" xfId="0" applyFont="1" applyFill="1" applyBorder="1" applyAlignment="1">
      <alignment wrapText="1"/>
    </xf>
    <xf numFmtId="4" fontId="9" fillId="3" borderId="17" xfId="0" applyNumberFormat="1" applyFont="1" applyFill="1" applyBorder="1" applyAlignment="1">
      <alignment horizontal="right" wrapText="1"/>
    </xf>
    <xf numFmtId="0" fontId="1" fillId="3" borderId="10" xfId="0" applyFont="1" applyFill="1" applyBorder="1" applyAlignment="1">
      <alignment wrapText="1"/>
    </xf>
    <xf numFmtId="4" fontId="2" fillId="3" borderId="10" xfId="0" applyNumberFormat="1" applyFont="1" applyFill="1" applyBorder="1" applyAlignment="1">
      <alignment wrapText="1"/>
    </xf>
    <xf numFmtId="4" fontId="2" fillId="3" borderId="31" xfId="0" applyNumberFormat="1" applyFont="1" applyFill="1" applyBorder="1" applyAlignment="1">
      <alignment wrapText="1"/>
    </xf>
    <xf numFmtId="0" fontId="1" fillId="3" borderId="23" xfId="0" applyFont="1" applyFill="1" applyBorder="1" applyAlignment="1">
      <alignment wrapText="1"/>
    </xf>
    <xf numFmtId="0" fontId="12" fillId="3" borderId="23" xfId="0" applyFont="1" applyFill="1" applyBorder="1" applyAlignment="1">
      <alignment wrapText="1"/>
    </xf>
    <xf numFmtId="4" fontId="12" fillId="3" borderId="23" xfId="0" applyNumberFormat="1" applyFont="1" applyFill="1" applyBorder="1" applyAlignment="1">
      <alignment horizontal="right" wrapText="1"/>
    </xf>
    <xf numFmtId="4" fontId="16" fillId="3" borderId="23" xfId="0" applyNumberFormat="1" applyFont="1" applyFill="1" applyBorder="1" applyAlignment="1">
      <alignment horizontal="right" wrapText="1"/>
    </xf>
    <xf numFmtId="4" fontId="16" fillId="3" borderId="23" xfId="0" applyNumberFormat="1" applyFont="1" applyFill="1" applyBorder="1" applyAlignment="1">
      <alignment wrapText="1"/>
    </xf>
    <xf numFmtId="4" fontId="16" fillId="3" borderId="32" xfId="0" applyNumberFormat="1" applyFont="1" applyFill="1" applyBorder="1" applyAlignment="1">
      <alignment wrapText="1"/>
    </xf>
    <xf numFmtId="4" fontId="16" fillId="3" borderId="10" xfId="0" applyNumberFormat="1" applyFont="1" applyFill="1" applyBorder="1" applyAlignment="1">
      <alignment horizontal="right" wrapText="1"/>
    </xf>
    <xf numFmtId="0" fontId="1" fillId="3" borderId="13" xfId="0" applyFont="1" applyFill="1" applyBorder="1" applyAlignment="1">
      <alignment wrapText="1"/>
    </xf>
    <xf numFmtId="4" fontId="1" fillId="3" borderId="13" xfId="0" applyNumberFormat="1" applyFont="1" applyFill="1" applyBorder="1" applyAlignment="1">
      <alignment horizontal="right" wrapText="1"/>
    </xf>
    <xf numFmtId="4" fontId="1" fillId="3" borderId="23" xfId="0" applyNumberFormat="1" applyFont="1" applyFill="1" applyBorder="1" applyAlignment="1">
      <alignment horizontal="right" wrapText="1"/>
    </xf>
    <xf numFmtId="4" fontId="5" fillId="3" borderId="23" xfId="0" applyNumberFormat="1" applyFont="1" applyFill="1" applyBorder="1" applyAlignment="1">
      <alignment horizontal="right" wrapText="1"/>
    </xf>
    <xf numFmtId="4" fontId="6" fillId="3" borderId="23" xfId="0" applyNumberFormat="1" applyFont="1" applyFill="1" applyBorder="1" applyAlignment="1">
      <alignment horizontal="right" wrapText="1"/>
    </xf>
    <xf numFmtId="4" fontId="5" fillId="3" borderId="13" xfId="0" applyNumberFormat="1" applyFont="1" applyFill="1" applyBorder="1" applyAlignment="1">
      <alignment wrapText="1"/>
    </xf>
    <xf numFmtId="4" fontId="5" fillId="3" borderId="30" xfId="0" applyNumberFormat="1" applyFont="1" applyFill="1" applyBorder="1" applyAlignment="1">
      <alignment wrapText="1"/>
    </xf>
    <xf numFmtId="4" fontId="2" fillId="3" borderId="13" xfId="0" applyNumberFormat="1" applyFont="1" applyFill="1" applyBorder="1" applyAlignment="1">
      <alignment horizontal="right" wrapText="1"/>
    </xf>
    <xf numFmtId="0" fontId="2" fillId="3" borderId="23" xfId="0" applyFont="1" applyFill="1" applyBorder="1" applyAlignment="1">
      <alignment wrapText="1"/>
    </xf>
    <xf numFmtId="0" fontId="22" fillId="3" borderId="9" xfId="0" applyFont="1" applyFill="1" applyBorder="1" applyAlignment="1">
      <alignment wrapText="1"/>
    </xf>
    <xf numFmtId="4" fontId="7" fillId="3" borderId="9" xfId="0" applyNumberFormat="1" applyFont="1" applyFill="1" applyBorder="1" applyAlignment="1">
      <alignment horizontal="right" wrapText="1"/>
    </xf>
    <xf numFmtId="4" fontId="15" fillId="3" borderId="9" xfId="0" applyNumberFormat="1" applyFont="1" applyFill="1" applyBorder="1" applyAlignment="1">
      <alignment horizontal="right" wrapText="1"/>
    </xf>
    <xf numFmtId="4" fontId="15" fillId="3" borderId="9" xfId="0" applyNumberFormat="1" applyFont="1" applyFill="1" applyBorder="1" applyAlignment="1">
      <alignment wrapText="1"/>
    </xf>
    <xf numFmtId="4" fontId="15" fillId="3" borderId="38" xfId="0" applyNumberFormat="1" applyFont="1" applyFill="1" applyBorder="1" applyAlignment="1">
      <alignment wrapText="1"/>
    </xf>
    <xf numFmtId="4" fontId="15" fillId="3" borderId="8" xfId="0" applyNumberFormat="1" applyFont="1" applyFill="1" applyBorder="1" applyAlignment="1">
      <alignment horizontal="right" wrapText="1"/>
    </xf>
    <xf numFmtId="0" fontId="4" fillId="3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5" fillId="0" borderId="17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 horizontal="right" wrapText="1"/>
    </xf>
    <xf numFmtId="4" fontId="5" fillId="0" borderId="26" xfId="0" applyNumberFormat="1" applyFont="1" applyBorder="1" applyAlignment="1">
      <alignment horizontal="right"/>
    </xf>
    <xf numFmtId="4" fontId="6" fillId="0" borderId="3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7" fillId="0" borderId="32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4" fontId="7" fillId="0" borderId="34" xfId="0" applyNumberFormat="1" applyFont="1" applyBorder="1" applyAlignment="1">
      <alignment horizontal="right"/>
    </xf>
    <xf numFmtId="4" fontId="5" fillId="0" borderId="32" xfId="0" applyNumberFormat="1" applyFont="1" applyFill="1" applyBorder="1" applyAlignment="1">
      <alignment horizontal="right"/>
    </xf>
    <xf numFmtId="4" fontId="6" fillId="0" borderId="23" xfId="0" applyNumberFormat="1" applyFont="1" applyFill="1" applyBorder="1" applyAlignment="1">
      <alignment horizontal="right"/>
    </xf>
    <xf numFmtId="4" fontId="6" fillId="0" borderId="34" xfId="0" applyNumberFormat="1" applyFont="1" applyFill="1" applyBorder="1" applyAlignment="1">
      <alignment horizontal="right"/>
    </xf>
    <xf numFmtId="4" fontId="5" fillId="0" borderId="33" xfId="0" applyNumberFormat="1" applyFont="1" applyBorder="1" applyAlignment="1">
      <alignment horizontal="right" wrapText="1"/>
    </xf>
    <xf numFmtId="0" fontId="15" fillId="0" borderId="15" xfId="0" applyFont="1" applyBorder="1" applyAlignment="1">
      <alignment wrapText="1"/>
    </xf>
    <xf numFmtId="4" fontId="15" fillId="0" borderId="15" xfId="0" applyNumberFormat="1" applyFont="1" applyBorder="1" applyAlignment="1">
      <alignment horizontal="right" wrapText="1"/>
    </xf>
    <xf numFmtId="4" fontId="15" fillId="0" borderId="29" xfId="0" applyNumberFormat="1" applyFont="1" applyBorder="1" applyAlignment="1">
      <alignment horizontal="right" wrapText="1"/>
    </xf>
    <xf numFmtId="4" fontId="7" fillId="0" borderId="15" xfId="0" applyNumberFormat="1" applyFont="1" applyBorder="1" applyAlignment="1">
      <alignment horizontal="right" wrapText="1"/>
    </xf>
    <xf numFmtId="4" fontId="7" fillId="0" borderId="15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1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22" fillId="0" borderId="10" xfId="0" applyFont="1" applyBorder="1" applyAlignment="1">
      <alignment horizontal="justify" wrapText="1"/>
    </xf>
    <xf numFmtId="0" fontId="15" fillId="2" borderId="27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 wrapText="1"/>
    </xf>
    <xf numFmtId="4" fontId="2" fillId="2" borderId="9" xfId="0" applyNumberFormat="1" applyFont="1" applyFill="1" applyBorder="1" applyAlignment="1">
      <alignment horizontal="right" vertical="top" wrapText="1"/>
    </xf>
    <xf numFmtId="4" fontId="15" fillId="3" borderId="37" xfId="0" applyNumberFormat="1" applyFont="1" applyFill="1" applyBorder="1" applyAlignment="1">
      <alignment horizontal="right" wrapText="1"/>
    </xf>
    <xf numFmtId="4" fontId="7" fillId="0" borderId="10" xfId="0" applyNumberFormat="1" applyFont="1" applyBorder="1"/>
    <xf numFmtId="4" fontId="18" fillId="0" borderId="0" xfId="0" applyNumberFormat="1" applyFont="1" applyAlignment="1">
      <alignment horizontal="center" wrapText="1"/>
    </xf>
    <xf numFmtId="4" fontId="1" fillId="0" borderId="0" xfId="0" applyNumberFormat="1" applyFont="1" applyBorder="1"/>
    <xf numFmtId="4" fontId="2" fillId="0" borderId="0" xfId="0" applyNumberFormat="1" applyFont="1" applyBorder="1" applyAlignment="1">
      <alignment wrapText="1"/>
    </xf>
    <xf numFmtId="4" fontId="9" fillId="0" borderId="20" xfId="0" applyNumberFormat="1" applyFont="1" applyBorder="1" applyAlignment="1">
      <alignment horizontal="right" wrapText="1"/>
    </xf>
    <xf numFmtId="4" fontId="2" fillId="0" borderId="27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" fontId="2" fillId="0" borderId="0" xfId="0" applyNumberFormat="1" applyFont="1" applyAlignment="1">
      <alignment horizontal="center"/>
    </xf>
    <xf numFmtId="4" fontId="15" fillId="0" borderId="34" xfId="0" applyNumberFormat="1" applyFont="1" applyBorder="1" applyAlignment="1">
      <alignment horizontal="right" wrapText="1"/>
    </xf>
    <xf numFmtId="0" fontId="2" fillId="0" borderId="27" xfId="0" applyFont="1" applyBorder="1" applyAlignment="1">
      <alignment wrapText="1"/>
    </xf>
    <xf numFmtId="0" fontId="2" fillId="0" borderId="9" xfId="0" applyFont="1" applyBorder="1" applyAlignment="1">
      <alignment wrapText="1"/>
    </xf>
    <xf numFmtId="4" fontId="22" fillId="0" borderId="10" xfId="0" applyNumberFormat="1" applyFont="1" applyBorder="1" applyAlignment="1">
      <alignment wrapText="1"/>
    </xf>
    <xf numFmtId="4" fontId="7" fillId="0" borderId="2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/>
    </xf>
    <xf numFmtId="4" fontId="15" fillId="0" borderId="23" xfId="0" applyNumberFormat="1" applyFont="1" applyBorder="1" applyAlignment="1">
      <alignment horizontal="right" wrapText="1"/>
    </xf>
    <xf numFmtId="4" fontId="5" fillId="0" borderId="9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5" fillId="0" borderId="22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right" wrapText="1"/>
    </xf>
    <xf numFmtId="4" fontId="5" fillId="0" borderId="27" xfId="0" applyNumberFormat="1" applyFont="1" applyBorder="1" applyAlignment="1">
      <alignment horizontal="right" wrapText="1"/>
    </xf>
    <xf numFmtId="4" fontId="2" fillId="0" borderId="27" xfId="0" applyNumberFormat="1" applyFont="1" applyBorder="1" applyAlignment="1">
      <alignment horizontal="right" wrapText="1"/>
    </xf>
    <xf numFmtId="0" fontId="6" fillId="0" borderId="15" xfId="0" applyFont="1" applyBorder="1" applyAlignment="1">
      <alignment wrapText="1"/>
    </xf>
    <xf numFmtId="4" fontId="6" fillId="0" borderId="0" xfId="0" applyNumberFormat="1" applyFont="1" applyFill="1" applyAlignment="1">
      <alignment horizontal="right" wrapText="1"/>
    </xf>
    <xf numFmtId="4" fontId="6" fillId="0" borderId="0" xfId="0" applyNumberFormat="1" applyFont="1" applyFill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4" fontId="2" fillId="2" borderId="2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wrapText="1"/>
    </xf>
    <xf numFmtId="14" fontId="15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4" fontId="2" fillId="2" borderId="6" xfId="0" applyNumberFormat="1" applyFont="1" applyFill="1" applyBorder="1" applyAlignment="1">
      <alignment horizontal="center" vertical="top" wrapText="1"/>
    </xf>
    <xf numFmtId="4" fontId="2" fillId="2" borderId="7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Border="1" applyAlignment="1">
      <alignment vertical="top" wrapText="1"/>
    </xf>
    <xf numFmtId="4" fontId="2" fillId="0" borderId="28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4" fontId="2" fillId="0" borderId="24" xfId="0" applyNumberFormat="1" applyFont="1" applyBorder="1" applyAlignment="1">
      <alignment vertical="top" wrapText="1"/>
    </xf>
    <xf numFmtId="4" fontId="2" fillId="0" borderId="21" xfId="0" applyNumberFormat="1" applyFont="1" applyBorder="1" applyAlignment="1">
      <alignment vertical="top" wrapText="1"/>
    </xf>
    <xf numFmtId="4" fontId="5" fillId="0" borderId="36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center" wrapText="1"/>
    </xf>
    <xf numFmtId="4" fontId="14" fillId="0" borderId="20" xfId="0" applyNumberFormat="1" applyFont="1" applyBorder="1" applyAlignment="1">
      <alignment horizontal="right" wrapText="1"/>
    </xf>
    <xf numFmtId="4" fontId="1" fillId="0" borderId="4" xfId="0" applyNumberFormat="1" applyFont="1" applyBorder="1"/>
    <xf numFmtId="4" fontId="5" fillId="0" borderId="20" xfId="0" applyNumberFormat="1" applyFont="1" applyFill="1" applyBorder="1" applyAlignment="1">
      <alignment horizontal="right"/>
    </xf>
    <xf numFmtId="4" fontId="14" fillId="0" borderId="18" xfId="0" applyNumberFormat="1" applyFont="1" applyBorder="1" applyAlignment="1">
      <alignment horizontal="right" wrapText="1"/>
    </xf>
  </cellXfs>
  <cellStyles count="2">
    <cellStyle name="Normal" xfId="0" builtinId="0"/>
    <cellStyle name="Normal 5 2" xfId="1"/>
  </cellStyles>
  <dxfs count="0"/>
  <tableStyles count="0" defaultTableStyle="TableStyleMedium9" defaultPivotStyle="PivotStyleLight16"/>
  <colors>
    <mruColors>
      <color rgb="FF009900"/>
      <color rgb="FFFFFFCC"/>
      <color rgb="FFCC3300"/>
      <color rgb="FFFFFF99"/>
      <color rgb="FFCCFFFF"/>
      <color rgb="FFFFCCFF"/>
      <color rgb="FF00602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="80" zoomScaleNormal="80" workbookViewId="0">
      <selection activeCell="S18" sqref="S18"/>
    </sheetView>
  </sheetViews>
  <sheetFormatPr defaultRowHeight="12.75"/>
  <cols>
    <col min="1" max="1" width="13.7109375" style="87" customWidth="1"/>
    <col min="2" max="2" width="46.140625" style="87" customWidth="1"/>
    <col min="3" max="3" width="13.28515625" style="88" customWidth="1"/>
    <col min="4" max="5" width="14.42578125" style="89" customWidth="1"/>
    <col min="6" max="7" width="13.85546875" style="90" customWidth="1"/>
    <col min="8" max="8" width="14" style="116" customWidth="1"/>
    <col min="9" max="9" width="16.28515625" style="89" customWidth="1"/>
    <col min="10" max="10" width="13.85546875" style="89" customWidth="1"/>
    <col min="11" max="11" width="15.7109375" style="89" customWidth="1"/>
    <col min="12" max="12" width="13.28515625" style="89" customWidth="1"/>
    <col min="13" max="13" width="13.85546875" style="88" customWidth="1"/>
    <col min="14" max="14" width="6.140625" style="205" customWidth="1"/>
    <col min="15" max="16384" width="9.140625" style="87"/>
  </cols>
  <sheetData>
    <row r="1" spans="1:14">
      <c r="A1" s="86" t="s">
        <v>0</v>
      </c>
    </row>
    <row r="2" spans="1:14">
      <c r="A2" s="86"/>
    </row>
    <row r="3" spans="1:14">
      <c r="A3" s="84" t="s">
        <v>71</v>
      </c>
      <c r="B3" s="84"/>
      <c r="C3" s="85"/>
      <c r="D3" s="223"/>
      <c r="E3" s="85"/>
      <c r="F3" s="74"/>
      <c r="G3" s="74"/>
    </row>
    <row r="4" spans="1:14">
      <c r="A4" s="244" t="s">
        <v>117</v>
      </c>
      <c r="B4" s="245"/>
      <c r="C4" s="93"/>
      <c r="D4" s="93"/>
      <c r="E4" s="93"/>
      <c r="F4" s="94"/>
      <c r="G4" s="94"/>
    </row>
    <row r="5" spans="1:14" ht="13.5" thickBot="1">
      <c r="A5" s="86"/>
      <c r="C5" s="124"/>
      <c r="F5" s="121"/>
      <c r="H5" s="213"/>
      <c r="I5" s="91"/>
      <c r="J5" s="95"/>
      <c r="K5" s="95"/>
    </row>
    <row r="6" spans="1:14" ht="26.25" thickBot="1">
      <c r="A6" s="82" t="s">
        <v>2</v>
      </c>
      <c r="B6" s="118" t="s">
        <v>3</v>
      </c>
      <c r="C6" s="123" t="s">
        <v>113</v>
      </c>
      <c r="D6" s="125" t="s">
        <v>115</v>
      </c>
      <c r="E6" s="125" t="s">
        <v>116</v>
      </c>
      <c r="F6" s="210" t="s">
        <v>107</v>
      </c>
      <c r="G6" s="211" t="s">
        <v>107</v>
      </c>
      <c r="H6" s="214" t="s">
        <v>108</v>
      </c>
      <c r="I6" s="126" t="s">
        <v>109</v>
      </c>
      <c r="J6" s="47" t="s">
        <v>110</v>
      </c>
      <c r="K6" s="47" t="s">
        <v>111</v>
      </c>
    </row>
    <row r="7" spans="1:14" ht="25.5">
      <c r="A7" s="254" t="s">
        <v>4</v>
      </c>
      <c r="B7" s="45" t="s">
        <v>95</v>
      </c>
      <c r="C7" s="58">
        <f>C8+C9</f>
        <v>363684.79</v>
      </c>
      <c r="D7" s="58">
        <f>D8+D9</f>
        <v>1286315.21</v>
      </c>
      <c r="E7" s="58">
        <f>E8+E9</f>
        <v>800000</v>
      </c>
      <c r="F7" s="96">
        <f>C7+D7+E7</f>
        <v>2450000</v>
      </c>
      <c r="G7" s="58">
        <f t="shared" ref="G7:J7" si="0">G8+G9</f>
        <v>0</v>
      </c>
      <c r="H7" s="55">
        <f t="shared" si="0"/>
        <v>0</v>
      </c>
      <c r="I7" s="96">
        <f t="shared" ref="I7" si="1">I8+I9</f>
        <v>0</v>
      </c>
      <c r="J7" s="96">
        <f t="shared" si="0"/>
        <v>0</v>
      </c>
      <c r="K7" s="55">
        <v>2450000</v>
      </c>
      <c r="L7" s="97"/>
    </row>
    <row r="8" spans="1:14">
      <c r="A8" s="255"/>
      <c r="B8" s="204" t="s">
        <v>97</v>
      </c>
      <c r="C8" s="58">
        <f>750000-386315.21</f>
        <v>363684.79</v>
      </c>
      <c r="D8" s="120">
        <f>900000+386315.21</f>
        <v>1286315.21</v>
      </c>
      <c r="E8" s="120">
        <v>800000</v>
      </c>
      <c r="F8" s="96">
        <f t="shared" ref="F8:F72" si="2">C8+D8+E8</f>
        <v>2450000</v>
      </c>
      <c r="G8" s="120"/>
      <c r="H8" s="55"/>
      <c r="I8" s="96"/>
      <c r="J8" s="96"/>
      <c r="K8" s="55">
        <v>2450000</v>
      </c>
      <c r="L8" s="97"/>
    </row>
    <row r="9" spans="1:14" s="203" customFormat="1">
      <c r="A9" s="255"/>
      <c r="B9" s="198" t="s">
        <v>98</v>
      </c>
      <c r="C9" s="201">
        <v>0</v>
      </c>
      <c r="D9" s="202">
        <v>0</v>
      </c>
      <c r="E9" s="202">
        <v>0</v>
      </c>
      <c r="F9" s="199">
        <f t="shared" si="2"/>
        <v>0</v>
      </c>
      <c r="G9" s="202"/>
      <c r="H9" s="199"/>
      <c r="I9" s="199"/>
      <c r="J9" s="199"/>
      <c r="K9" s="199">
        <v>0</v>
      </c>
      <c r="L9" s="97"/>
      <c r="M9" s="217"/>
      <c r="N9" s="206"/>
    </row>
    <row r="10" spans="1:14" ht="13.5">
      <c r="A10" s="255"/>
      <c r="B10" s="36" t="s">
        <v>100</v>
      </c>
      <c r="C10" s="57">
        <f>1250000-251387.46</f>
        <v>998612.54</v>
      </c>
      <c r="D10" s="25">
        <f>1650000+251387.46</f>
        <v>1901387.46</v>
      </c>
      <c r="E10" s="25">
        <v>1350000</v>
      </c>
      <c r="F10" s="11">
        <f t="shared" si="2"/>
        <v>4250000</v>
      </c>
      <c r="G10" s="25"/>
      <c r="H10" s="56"/>
      <c r="I10" s="11"/>
      <c r="J10" s="56"/>
      <c r="K10" s="55">
        <v>4250000</v>
      </c>
      <c r="L10" s="97"/>
      <c r="M10" s="98"/>
    </row>
    <row r="11" spans="1:14">
      <c r="A11" s="255"/>
      <c r="B11" s="36" t="s">
        <v>24</v>
      </c>
      <c r="C11" s="56"/>
      <c r="D11" s="20"/>
      <c r="E11" s="20"/>
      <c r="F11" s="11">
        <f t="shared" si="2"/>
        <v>0</v>
      </c>
      <c r="G11" s="20"/>
      <c r="H11" s="56"/>
      <c r="I11" s="11"/>
      <c r="J11" s="56"/>
      <c r="K11" s="55">
        <v>0</v>
      </c>
      <c r="L11" s="97"/>
    </row>
    <row r="12" spans="1:14">
      <c r="A12" s="255"/>
      <c r="B12" s="42" t="s">
        <v>36</v>
      </c>
      <c r="C12" s="57">
        <f>1000-1000</f>
        <v>0</v>
      </c>
      <c r="D12" s="25">
        <f>800+1000</f>
        <v>1800</v>
      </c>
      <c r="E12" s="25">
        <v>2000</v>
      </c>
      <c r="F12" s="11">
        <f t="shared" si="2"/>
        <v>3800</v>
      </c>
      <c r="G12" s="25"/>
      <c r="H12" s="56"/>
      <c r="I12" s="11"/>
      <c r="J12" s="56"/>
      <c r="K12" s="56">
        <v>3800</v>
      </c>
      <c r="L12" s="97"/>
    </row>
    <row r="13" spans="1:14">
      <c r="A13" s="255"/>
      <c r="B13" s="42" t="s">
        <v>82</v>
      </c>
      <c r="C13" s="57">
        <v>3000</v>
      </c>
      <c r="D13" s="25">
        <v>0</v>
      </c>
      <c r="E13" s="25">
        <v>0</v>
      </c>
      <c r="F13" s="11">
        <f t="shared" si="2"/>
        <v>3000</v>
      </c>
      <c r="G13" s="25"/>
      <c r="H13" s="56"/>
      <c r="I13" s="11"/>
      <c r="J13" s="56"/>
      <c r="K13" s="56">
        <v>3000</v>
      </c>
      <c r="L13" s="97"/>
    </row>
    <row r="14" spans="1:14" ht="25.5">
      <c r="A14" s="255"/>
      <c r="B14" s="41" t="s">
        <v>83</v>
      </c>
      <c r="C14" s="57">
        <v>9500</v>
      </c>
      <c r="D14" s="25">
        <v>11000</v>
      </c>
      <c r="E14" s="25">
        <v>0</v>
      </c>
      <c r="F14" s="11">
        <f t="shared" si="2"/>
        <v>20500</v>
      </c>
      <c r="G14" s="25"/>
      <c r="H14" s="56"/>
      <c r="I14" s="11"/>
      <c r="J14" s="11"/>
      <c r="K14" s="11">
        <v>20500</v>
      </c>
      <c r="L14" s="97"/>
    </row>
    <row r="15" spans="1:14" ht="25.5">
      <c r="A15" s="255"/>
      <c r="B15" s="41" t="s">
        <v>84</v>
      </c>
      <c r="C15" s="57">
        <v>7000</v>
      </c>
      <c r="D15" s="25">
        <v>0</v>
      </c>
      <c r="E15" s="25">
        <v>0</v>
      </c>
      <c r="F15" s="11">
        <f t="shared" si="2"/>
        <v>7000</v>
      </c>
      <c r="G15" s="25"/>
      <c r="H15" s="56"/>
      <c r="I15" s="11"/>
      <c r="J15" s="11"/>
      <c r="K15" s="11">
        <v>7000</v>
      </c>
      <c r="L15" s="97"/>
    </row>
    <row r="16" spans="1:14" ht="25.5">
      <c r="A16" s="255"/>
      <c r="B16" s="41" t="s">
        <v>85</v>
      </c>
      <c r="C16" s="57">
        <v>29000</v>
      </c>
      <c r="D16" s="25">
        <v>89660</v>
      </c>
      <c r="E16" s="25">
        <v>0</v>
      </c>
      <c r="F16" s="11">
        <f t="shared" si="2"/>
        <v>118660</v>
      </c>
      <c r="G16" s="25"/>
      <c r="H16" s="56"/>
      <c r="I16" s="11"/>
      <c r="J16" s="11"/>
      <c r="K16" s="11">
        <v>118660</v>
      </c>
      <c r="L16" s="97"/>
    </row>
    <row r="17" spans="1:14" ht="25.5">
      <c r="A17" s="255"/>
      <c r="B17" s="41" t="s">
        <v>72</v>
      </c>
      <c r="C17" s="57">
        <v>82000</v>
      </c>
      <c r="D17" s="25">
        <v>187330</v>
      </c>
      <c r="E17" s="25">
        <v>0</v>
      </c>
      <c r="F17" s="11">
        <f t="shared" si="2"/>
        <v>269330</v>
      </c>
      <c r="G17" s="25"/>
      <c r="H17" s="56"/>
      <c r="I17" s="11"/>
      <c r="J17" s="11"/>
      <c r="K17" s="11">
        <v>269330</v>
      </c>
      <c r="L17" s="97"/>
    </row>
    <row r="18" spans="1:14" ht="38.25">
      <c r="A18" s="255"/>
      <c r="B18" s="41" t="s">
        <v>86</v>
      </c>
      <c r="C18" s="57">
        <v>5000</v>
      </c>
      <c r="D18" s="25">
        <v>10200</v>
      </c>
      <c r="E18" s="25">
        <v>0</v>
      </c>
      <c r="F18" s="11">
        <f t="shared" si="2"/>
        <v>15200</v>
      </c>
      <c r="G18" s="25"/>
      <c r="H18" s="56"/>
      <c r="I18" s="11"/>
      <c r="J18" s="11"/>
      <c r="K18" s="11">
        <v>15200</v>
      </c>
      <c r="L18" s="97"/>
    </row>
    <row r="19" spans="1:14">
      <c r="A19" s="255"/>
      <c r="B19" s="36" t="s">
        <v>6</v>
      </c>
      <c r="C19" s="56"/>
      <c r="D19" s="20"/>
      <c r="E19" s="20"/>
      <c r="F19" s="11">
        <f t="shared" si="2"/>
        <v>0</v>
      </c>
      <c r="G19" s="20"/>
      <c r="H19" s="56"/>
      <c r="I19" s="11"/>
      <c r="J19" s="56"/>
      <c r="K19" s="56">
        <v>0</v>
      </c>
      <c r="L19" s="97"/>
    </row>
    <row r="20" spans="1:14">
      <c r="A20" s="255"/>
      <c r="B20" s="42" t="s">
        <v>37</v>
      </c>
      <c r="C20" s="57">
        <v>2000</v>
      </c>
      <c r="D20" s="25">
        <v>2000</v>
      </c>
      <c r="E20" s="25">
        <v>1200</v>
      </c>
      <c r="F20" s="11">
        <f t="shared" si="2"/>
        <v>5200</v>
      </c>
      <c r="G20" s="25"/>
      <c r="H20" s="56"/>
      <c r="I20" s="11"/>
      <c r="J20" s="56"/>
      <c r="K20" s="56">
        <v>5200</v>
      </c>
      <c r="L20" s="97"/>
      <c r="M20" s="98"/>
    </row>
    <row r="21" spans="1:14" ht="25.5">
      <c r="A21" s="255"/>
      <c r="B21" s="36" t="s">
        <v>7</v>
      </c>
      <c r="C21" s="56"/>
      <c r="D21" s="20"/>
      <c r="E21" s="20"/>
      <c r="F21" s="11">
        <f t="shared" si="2"/>
        <v>0</v>
      </c>
      <c r="G21" s="20"/>
      <c r="H21" s="56"/>
      <c r="I21" s="11"/>
      <c r="J21" s="56"/>
      <c r="K21" s="56">
        <v>0</v>
      </c>
      <c r="L21" s="97"/>
    </row>
    <row r="22" spans="1:14">
      <c r="A22" s="255"/>
      <c r="B22" s="38" t="s">
        <v>99</v>
      </c>
      <c r="C22" s="57">
        <v>90000</v>
      </c>
      <c r="D22" s="25">
        <v>150000</v>
      </c>
      <c r="E22" s="25">
        <v>20500</v>
      </c>
      <c r="F22" s="11">
        <f t="shared" si="2"/>
        <v>260500</v>
      </c>
      <c r="G22" s="25"/>
      <c r="H22" s="56"/>
      <c r="I22" s="11"/>
      <c r="J22" s="56"/>
      <c r="K22" s="56">
        <v>260500</v>
      </c>
      <c r="L22" s="97"/>
    </row>
    <row r="23" spans="1:14">
      <c r="A23" s="255"/>
      <c r="B23" s="41" t="s">
        <v>29</v>
      </c>
      <c r="C23" s="57">
        <v>35000</v>
      </c>
      <c r="D23" s="25">
        <v>60000</v>
      </c>
      <c r="E23" s="25">
        <v>0</v>
      </c>
      <c r="F23" s="11">
        <f t="shared" si="2"/>
        <v>95000</v>
      </c>
      <c r="G23" s="25"/>
      <c r="H23" s="56"/>
      <c r="I23" s="11"/>
      <c r="J23" s="56"/>
      <c r="K23" s="56">
        <v>95000</v>
      </c>
      <c r="L23" s="97"/>
    </row>
    <row r="24" spans="1:14">
      <c r="A24" s="255"/>
      <c r="B24" s="41" t="s">
        <v>30</v>
      </c>
      <c r="C24" s="57">
        <v>25000</v>
      </c>
      <c r="D24" s="25">
        <v>42160</v>
      </c>
      <c r="E24" s="25">
        <v>0</v>
      </c>
      <c r="F24" s="11">
        <f t="shared" si="2"/>
        <v>67160</v>
      </c>
      <c r="G24" s="25"/>
      <c r="H24" s="56"/>
      <c r="I24" s="11"/>
      <c r="J24" s="56"/>
      <c r="K24" s="56">
        <v>67160</v>
      </c>
      <c r="L24" s="97"/>
    </row>
    <row r="25" spans="1:14">
      <c r="A25" s="255"/>
      <c r="B25" s="41" t="s">
        <v>31</v>
      </c>
      <c r="C25" s="57">
        <v>0</v>
      </c>
      <c r="D25" s="25">
        <v>0</v>
      </c>
      <c r="E25" s="25">
        <v>0</v>
      </c>
      <c r="F25" s="11">
        <f t="shared" si="2"/>
        <v>0</v>
      </c>
      <c r="G25" s="25"/>
      <c r="H25" s="56"/>
      <c r="I25" s="11"/>
      <c r="J25" s="56"/>
      <c r="K25" s="56">
        <v>0</v>
      </c>
      <c r="L25" s="97"/>
    </row>
    <row r="26" spans="1:14">
      <c r="A26" s="255"/>
      <c r="B26" s="41" t="s">
        <v>70</v>
      </c>
      <c r="C26" s="57">
        <v>1000</v>
      </c>
      <c r="D26" s="25">
        <v>5000</v>
      </c>
      <c r="E26" s="25">
        <v>0</v>
      </c>
      <c r="F26" s="11">
        <f t="shared" si="2"/>
        <v>6000</v>
      </c>
      <c r="G26" s="25"/>
      <c r="H26" s="56"/>
      <c r="I26" s="11"/>
      <c r="J26" s="56"/>
      <c r="K26" s="56">
        <v>6000</v>
      </c>
      <c r="L26" s="97"/>
    </row>
    <row r="27" spans="1:14">
      <c r="A27" s="255"/>
      <c r="B27" s="36" t="s">
        <v>8</v>
      </c>
      <c r="C27" s="56"/>
      <c r="D27" s="20"/>
      <c r="E27" s="20"/>
      <c r="F27" s="11">
        <f t="shared" si="2"/>
        <v>0</v>
      </c>
      <c r="G27" s="20"/>
      <c r="H27" s="56"/>
      <c r="I27" s="11"/>
      <c r="J27" s="56"/>
      <c r="K27" s="56">
        <v>0</v>
      </c>
      <c r="L27" s="97"/>
    </row>
    <row r="28" spans="1:14">
      <c r="A28" s="255"/>
      <c r="B28" s="41" t="s">
        <v>9</v>
      </c>
      <c r="C28" s="57">
        <v>120000</v>
      </c>
      <c r="D28" s="25">
        <v>135000</v>
      </c>
      <c r="E28" s="25">
        <v>104200</v>
      </c>
      <c r="F28" s="11">
        <f t="shared" si="2"/>
        <v>359200</v>
      </c>
      <c r="G28" s="25"/>
      <c r="H28" s="56"/>
      <c r="I28" s="11"/>
      <c r="J28" s="56"/>
      <c r="K28" s="56">
        <v>359200</v>
      </c>
      <c r="L28" s="97"/>
    </row>
    <row r="29" spans="1:14" ht="25.5">
      <c r="A29" s="255"/>
      <c r="B29" s="41" t="s">
        <v>26</v>
      </c>
      <c r="C29" s="57">
        <v>4000</v>
      </c>
      <c r="D29" s="25">
        <v>5000</v>
      </c>
      <c r="E29" s="25">
        <v>0</v>
      </c>
      <c r="F29" s="11">
        <f t="shared" si="2"/>
        <v>9000</v>
      </c>
      <c r="G29" s="25"/>
      <c r="H29" s="56"/>
      <c r="I29" s="56"/>
      <c r="J29" s="56"/>
      <c r="K29" s="56">
        <v>9000</v>
      </c>
      <c r="L29" s="97"/>
    </row>
    <row r="30" spans="1:14" s="92" customFormat="1" ht="25.5">
      <c r="A30" s="255"/>
      <c r="B30" s="36" t="s">
        <v>10</v>
      </c>
      <c r="C30" s="40">
        <f>SUM(C31:C32)</f>
        <v>62000</v>
      </c>
      <c r="D30" s="40">
        <f>SUM(D31:D32)</f>
        <v>83070</v>
      </c>
      <c r="E30" s="40">
        <f>SUM(E31:E32)</f>
        <v>46030</v>
      </c>
      <c r="F30" s="40">
        <f t="shared" si="2"/>
        <v>191100</v>
      </c>
      <c r="G30" s="40">
        <f t="shared" ref="G30:J30" si="3">SUM(G31:G32)</f>
        <v>0</v>
      </c>
      <c r="H30" s="40">
        <f t="shared" si="3"/>
        <v>0</v>
      </c>
      <c r="I30" s="40">
        <f t="shared" ref="I30" si="4">SUM(I31:I32)</f>
        <v>0</v>
      </c>
      <c r="J30" s="40">
        <f t="shared" si="3"/>
        <v>0</v>
      </c>
      <c r="K30" s="40">
        <v>191100</v>
      </c>
      <c r="L30" s="99"/>
      <c r="M30" s="93"/>
      <c r="N30" s="133"/>
    </row>
    <row r="31" spans="1:14">
      <c r="A31" s="255"/>
      <c r="B31" s="42" t="s">
        <v>38</v>
      </c>
      <c r="C31" s="57">
        <v>32000</v>
      </c>
      <c r="D31" s="25">
        <v>38420</v>
      </c>
      <c r="E31" s="25">
        <v>28580</v>
      </c>
      <c r="F31" s="11">
        <f t="shared" si="2"/>
        <v>99000</v>
      </c>
      <c r="G31" s="25"/>
      <c r="H31" s="56"/>
      <c r="I31" s="56"/>
      <c r="J31" s="100"/>
      <c r="K31" s="56">
        <v>99000</v>
      </c>
      <c r="L31" s="97"/>
    </row>
    <row r="32" spans="1:14" ht="25.5">
      <c r="A32" s="255"/>
      <c r="B32" s="41" t="s">
        <v>54</v>
      </c>
      <c r="C32" s="57">
        <v>30000</v>
      </c>
      <c r="D32" s="25">
        <v>44650</v>
      </c>
      <c r="E32" s="25">
        <v>17450</v>
      </c>
      <c r="F32" s="11">
        <f t="shared" si="2"/>
        <v>92100</v>
      </c>
      <c r="G32" s="25"/>
      <c r="H32" s="56"/>
      <c r="I32" s="11"/>
      <c r="J32" s="11"/>
      <c r="K32" s="56">
        <v>92100</v>
      </c>
      <c r="L32" s="97"/>
    </row>
    <row r="33" spans="1:14" ht="25.5">
      <c r="A33" s="255"/>
      <c r="B33" s="36" t="s">
        <v>11</v>
      </c>
      <c r="C33" s="56"/>
      <c r="D33" s="20"/>
      <c r="E33" s="20"/>
      <c r="F33" s="11">
        <f t="shared" si="2"/>
        <v>0</v>
      </c>
      <c r="G33" s="20"/>
      <c r="H33" s="56"/>
      <c r="I33" s="56"/>
      <c r="J33" s="56"/>
      <c r="K33" s="56">
        <v>0</v>
      </c>
      <c r="L33" s="101"/>
    </row>
    <row r="34" spans="1:14">
      <c r="A34" s="255"/>
      <c r="B34" s="38" t="s">
        <v>39</v>
      </c>
      <c r="C34" s="57">
        <v>30000</v>
      </c>
      <c r="D34" s="25">
        <v>46500</v>
      </c>
      <c r="E34" s="25">
        <v>46500</v>
      </c>
      <c r="F34" s="11">
        <f t="shared" si="2"/>
        <v>123000</v>
      </c>
      <c r="G34" s="25"/>
      <c r="H34" s="56"/>
      <c r="I34" s="56"/>
      <c r="J34" s="56"/>
      <c r="K34" s="56">
        <v>123000</v>
      </c>
      <c r="L34" s="97"/>
      <c r="M34" s="102"/>
    </row>
    <row r="35" spans="1:14">
      <c r="A35" s="255"/>
      <c r="B35" s="39" t="s">
        <v>52</v>
      </c>
      <c r="C35" s="57">
        <f>185000-51755.37</f>
        <v>133244.63</v>
      </c>
      <c r="D35" s="25">
        <v>195290</v>
      </c>
      <c r="E35" s="25">
        <v>80000</v>
      </c>
      <c r="F35" s="11">
        <f t="shared" si="2"/>
        <v>408534.63</v>
      </c>
      <c r="G35" s="25"/>
      <c r="H35" s="56"/>
      <c r="I35" s="56"/>
      <c r="J35" s="56"/>
      <c r="K35" s="56">
        <v>408534.63</v>
      </c>
      <c r="L35" s="97"/>
      <c r="M35" s="102"/>
    </row>
    <row r="36" spans="1:14">
      <c r="A36" s="255"/>
      <c r="B36" s="39" t="s">
        <v>103</v>
      </c>
      <c r="C36" s="57">
        <v>40000</v>
      </c>
      <c r="D36" s="25">
        <v>114890</v>
      </c>
      <c r="E36" s="25">
        <v>63110</v>
      </c>
      <c r="F36" s="11">
        <f t="shared" si="2"/>
        <v>218000</v>
      </c>
      <c r="G36" s="25"/>
      <c r="H36" s="56"/>
      <c r="I36" s="56"/>
      <c r="J36" s="56"/>
      <c r="K36" s="56">
        <v>218000</v>
      </c>
      <c r="L36" s="97"/>
      <c r="M36" s="102"/>
    </row>
    <row r="37" spans="1:14">
      <c r="A37" s="255"/>
      <c r="B37" s="39" t="s">
        <v>104</v>
      </c>
      <c r="C37" s="57">
        <v>0</v>
      </c>
      <c r="D37" s="25">
        <v>0</v>
      </c>
      <c r="E37" s="25">
        <v>0</v>
      </c>
      <c r="F37" s="11">
        <f t="shared" si="2"/>
        <v>0</v>
      </c>
      <c r="G37" s="25"/>
      <c r="H37" s="56"/>
      <c r="I37" s="56"/>
      <c r="J37" s="56"/>
      <c r="K37" s="56">
        <v>0</v>
      </c>
      <c r="L37" s="97"/>
      <c r="M37" s="102"/>
    </row>
    <row r="38" spans="1:14">
      <c r="A38" s="255"/>
      <c r="B38" s="39" t="s">
        <v>105</v>
      </c>
      <c r="C38" s="57">
        <v>34000</v>
      </c>
      <c r="D38" s="25">
        <v>159600</v>
      </c>
      <c r="E38" s="25">
        <v>114900</v>
      </c>
      <c r="F38" s="11">
        <f t="shared" si="2"/>
        <v>308500</v>
      </c>
      <c r="G38" s="25"/>
      <c r="H38" s="56"/>
      <c r="I38" s="56"/>
      <c r="J38" s="56"/>
      <c r="K38" s="56">
        <v>308500</v>
      </c>
      <c r="L38" s="97"/>
      <c r="M38" s="102"/>
    </row>
    <row r="39" spans="1:14" ht="39">
      <c r="A39" s="255"/>
      <c r="B39" s="130" t="s">
        <v>80</v>
      </c>
      <c r="C39" s="57">
        <v>1018240</v>
      </c>
      <c r="D39" s="25">
        <v>1739510</v>
      </c>
      <c r="E39" s="25">
        <v>678530</v>
      </c>
      <c r="F39" s="11">
        <f t="shared" si="2"/>
        <v>3436280</v>
      </c>
      <c r="G39" s="25"/>
      <c r="H39" s="56"/>
      <c r="I39" s="56"/>
      <c r="J39" s="56"/>
      <c r="K39" s="56">
        <v>3436280</v>
      </c>
      <c r="L39" s="122"/>
      <c r="M39" s="102"/>
    </row>
    <row r="40" spans="1:14" ht="38.25">
      <c r="A40" s="255"/>
      <c r="B40" s="36" t="s">
        <v>75</v>
      </c>
      <c r="C40" s="57">
        <v>171000</v>
      </c>
      <c r="D40" s="25">
        <v>281600</v>
      </c>
      <c r="E40" s="25">
        <v>72180</v>
      </c>
      <c r="F40" s="11">
        <f t="shared" si="2"/>
        <v>524780</v>
      </c>
      <c r="G40" s="25"/>
      <c r="H40" s="56"/>
      <c r="I40" s="56"/>
      <c r="J40" s="56"/>
      <c r="K40" s="56">
        <v>524780</v>
      </c>
      <c r="L40" s="104"/>
      <c r="M40" s="98"/>
    </row>
    <row r="41" spans="1:14" ht="26.25">
      <c r="A41" s="255"/>
      <c r="B41" s="39" t="s">
        <v>76</v>
      </c>
      <c r="C41" s="57">
        <v>138730</v>
      </c>
      <c r="D41" s="131">
        <v>133000</v>
      </c>
      <c r="E41" s="131">
        <v>357570</v>
      </c>
      <c r="F41" s="11">
        <f t="shared" si="2"/>
        <v>629300</v>
      </c>
      <c r="G41" s="131"/>
      <c r="H41" s="56"/>
      <c r="I41" s="11"/>
      <c r="J41" s="56"/>
      <c r="K41" s="56">
        <v>629300</v>
      </c>
      <c r="L41" s="104"/>
      <c r="M41" s="98"/>
    </row>
    <row r="42" spans="1:14" ht="25.5">
      <c r="A42" s="255"/>
      <c r="B42" s="175" t="s">
        <v>12</v>
      </c>
      <c r="C42" s="154">
        <f>C43+C44</f>
        <v>282681</v>
      </c>
      <c r="D42" s="154">
        <f>D43+D44</f>
        <v>258323</v>
      </c>
      <c r="E42" s="154">
        <f>E43+E44</f>
        <v>258323</v>
      </c>
      <c r="F42" s="170">
        <f t="shared" si="2"/>
        <v>799327</v>
      </c>
      <c r="G42" s="154">
        <f t="shared" ref="G42:J42" si="5">G43+G44</f>
        <v>0</v>
      </c>
      <c r="H42" s="154">
        <f t="shared" si="5"/>
        <v>0</v>
      </c>
      <c r="I42" s="154">
        <f t="shared" si="5"/>
        <v>0</v>
      </c>
      <c r="J42" s="154">
        <f t="shared" si="5"/>
        <v>0</v>
      </c>
      <c r="K42" s="154">
        <v>799327</v>
      </c>
      <c r="L42" s="101"/>
    </row>
    <row r="43" spans="1:14" s="106" customFormat="1" ht="24" customHeight="1">
      <c r="A43" s="255"/>
      <c r="B43" s="182" t="s">
        <v>91</v>
      </c>
      <c r="C43" s="152">
        <f>266656+16025</f>
        <v>282681</v>
      </c>
      <c r="D43" s="152">
        <v>258323</v>
      </c>
      <c r="E43" s="152">
        <v>258323</v>
      </c>
      <c r="F43" s="151">
        <f t="shared" si="2"/>
        <v>799327</v>
      </c>
      <c r="G43" s="152"/>
      <c r="H43" s="152"/>
      <c r="I43" s="158"/>
      <c r="J43" s="158"/>
      <c r="K43" s="150">
        <v>799327</v>
      </c>
      <c r="L43" s="103"/>
      <c r="M43" s="105"/>
      <c r="N43" s="207"/>
    </row>
    <row r="44" spans="1:14" s="147" customFormat="1" ht="24.75" customHeight="1" thickBot="1">
      <c r="A44" s="255"/>
      <c r="B44" s="176" t="s">
        <v>94</v>
      </c>
      <c r="C44" s="177">
        <v>0</v>
      </c>
      <c r="D44" s="177">
        <v>0</v>
      </c>
      <c r="E44" s="177">
        <v>0</v>
      </c>
      <c r="F44" s="178">
        <f t="shared" si="2"/>
        <v>0</v>
      </c>
      <c r="G44" s="177">
        <v>0</v>
      </c>
      <c r="H44" s="215">
        <v>0</v>
      </c>
      <c r="I44" s="179">
        <v>0</v>
      </c>
      <c r="J44" s="180">
        <v>0</v>
      </c>
      <c r="K44" s="181">
        <v>0</v>
      </c>
      <c r="L44" s="104"/>
      <c r="M44" s="105"/>
      <c r="N44" s="208"/>
    </row>
    <row r="45" spans="1:14" ht="26.25" thickBot="1">
      <c r="A45" s="256"/>
      <c r="B45" s="225" t="s">
        <v>114</v>
      </c>
      <c r="C45" s="234">
        <v>0</v>
      </c>
      <c r="D45" s="234">
        <v>14000</v>
      </c>
      <c r="E45" s="234">
        <v>12000</v>
      </c>
      <c r="F45" s="235">
        <f t="shared" si="2"/>
        <v>26000</v>
      </c>
      <c r="G45" s="234"/>
      <c r="H45" s="236"/>
      <c r="I45" s="235"/>
      <c r="J45" s="236"/>
      <c r="K45" s="56">
        <v>26000</v>
      </c>
      <c r="L45" s="103"/>
      <c r="M45" s="107"/>
    </row>
    <row r="46" spans="1:14" ht="25.5">
      <c r="A46" s="249" t="s">
        <v>13</v>
      </c>
      <c r="B46" s="45" t="s">
        <v>95</v>
      </c>
      <c r="C46" s="58">
        <f>50000-46426.54</f>
        <v>3573.4599999999991</v>
      </c>
      <c r="D46" s="58">
        <f>50000+46426.54</f>
        <v>96426.540000000008</v>
      </c>
      <c r="E46" s="58">
        <v>20000</v>
      </c>
      <c r="F46" s="96">
        <f t="shared" si="2"/>
        <v>120000</v>
      </c>
      <c r="G46" s="58"/>
      <c r="H46" s="55"/>
      <c r="I46" s="55"/>
      <c r="J46" s="55"/>
      <c r="K46" s="54">
        <v>120000</v>
      </c>
      <c r="L46" s="101"/>
    </row>
    <row r="47" spans="1:14">
      <c r="A47" s="250"/>
      <c r="B47" s="36" t="s">
        <v>53</v>
      </c>
      <c r="C47" s="57">
        <f>135940-135940</f>
        <v>0</v>
      </c>
      <c r="D47" s="25">
        <f>330000+135940</f>
        <v>465940</v>
      </c>
      <c r="E47" s="25">
        <v>250000</v>
      </c>
      <c r="F47" s="11">
        <f t="shared" si="2"/>
        <v>715940</v>
      </c>
      <c r="G47" s="25"/>
      <c r="H47" s="56"/>
      <c r="I47" s="11"/>
      <c r="J47" s="56"/>
      <c r="K47" s="55">
        <v>715940</v>
      </c>
      <c r="L47" s="101"/>
    </row>
    <row r="48" spans="1:14">
      <c r="A48" s="251"/>
      <c r="B48" s="36" t="s">
        <v>24</v>
      </c>
      <c r="C48" s="56"/>
      <c r="D48" s="56"/>
      <c r="E48" s="56"/>
      <c r="F48" s="11">
        <f t="shared" si="2"/>
        <v>0</v>
      </c>
      <c r="G48" s="56"/>
      <c r="H48" s="56"/>
      <c r="I48" s="56"/>
      <c r="J48" s="56"/>
      <c r="K48" s="56">
        <v>0</v>
      </c>
      <c r="L48" s="101"/>
    </row>
    <row r="49" spans="1:14">
      <c r="A49" s="251"/>
      <c r="B49" s="38" t="s">
        <v>36</v>
      </c>
      <c r="C49" s="57">
        <f>100-100</f>
        <v>0</v>
      </c>
      <c r="D49" s="57">
        <v>100</v>
      </c>
      <c r="E49" s="57">
        <v>300</v>
      </c>
      <c r="F49" s="11">
        <f t="shared" si="2"/>
        <v>400</v>
      </c>
      <c r="G49" s="57"/>
      <c r="H49" s="56"/>
      <c r="I49" s="56"/>
      <c r="J49" s="56"/>
      <c r="K49" s="56">
        <v>400</v>
      </c>
      <c r="L49" s="103"/>
      <c r="M49" s="107"/>
    </row>
    <row r="50" spans="1:14">
      <c r="A50" s="251"/>
      <c r="B50" s="36" t="s">
        <v>8</v>
      </c>
      <c r="C50" s="56"/>
      <c r="D50" s="56"/>
      <c r="E50" s="56"/>
      <c r="F50" s="11">
        <f t="shared" si="2"/>
        <v>0</v>
      </c>
      <c r="G50" s="56"/>
      <c r="H50" s="56"/>
      <c r="I50" s="56"/>
      <c r="J50" s="56"/>
      <c r="K50" s="56">
        <v>0</v>
      </c>
      <c r="L50" s="103"/>
      <c r="M50" s="107"/>
    </row>
    <row r="51" spans="1:14" ht="13.5" thickBot="1">
      <c r="A51" s="252"/>
      <c r="B51" s="49" t="s">
        <v>9</v>
      </c>
      <c r="C51" s="59">
        <v>11000</v>
      </c>
      <c r="D51" s="59">
        <v>15000</v>
      </c>
      <c r="E51" s="59">
        <v>10000</v>
      </c>
      <c r="F51" s="51">
        <f t="shared" si="2"/>
        <v>36000</v>
      </c>
      <c r="G51" s="59"/>
      <c r="H51" s="108"/>
      <c r="I51" s="109"/>
      <c r="J51" s="109"/>
      <c r="K51" s="109">
        <v>36000</v>
      </c>
      <c r="L51" s="103"/>
      <c r="M51" s="107"/>
    </row>
    <row r="52" spans="1:14">
      <c r="A52" s="250" t="s">
        <v>14</v>
      </c>
      <c r="B52" s="50" t="s">
        <v>24</v>
      </c>
      <c r="C52" s="54"/>
      <c r="D52" s="54"/>
      <c r="E52" s="54"/>
      <c r="F52" s="46">
        <f t="shared" si="2"/>
        <v>0</v>
      </c>
      <c r="G52" s="54"/>
      <c r="H52" s="55"/>
      <c r="I52" s="54"/>
      <c r="J52" s="54"/>
      <c r="K52" s="54">
        <v>0</v>
      </c>
      <c r="L52" s="103"/>
      <c r="M52" s="107"/>
    </row>
    <row r="53" spans="1:14">
      <c r="A53" s="251"/>
      <c r="B53" s="139" t="s">
        <v>15</v>
      </c>
      <c r="C53" s="57">
        <f>C54+C55</f>
        <v>0</v>
      </c>
      <c r="D53" s="57">
        <f>D54+D55</f>
        <v>300</v>
      </c>
      <c r="E53" s="57">
        <f>E54+E55</f>
        <v>0</v>
      </c>
      <c r="F53" s="11">
        <f t="shared" si="2"/>
        <v>300</v>
      </c>
      <c r="G53" s="57">
        <f t="shared" ref="G53:J53" si="6">G54+G55</f>
        <v>0</v>
      </c>
      <c r="H53" s="56">
        <f t="shared" si="6"/>
        <v>0</v>
      </c>
      <c r="I53" s="56">
        <f t="shared" si="6"/>
        <v>0</v>
      </c>
      <c r="J53" s="56">
        <f t="shared" si="6"/>
        <v>0</v>
      </c>
      <c r="K53" s="56">
        <v>300</v>
      </c>
      <c r="L53" s="103"/>
      <c r="M53" s="107"/>
    </row>
    <row r="54" spans="1:14">
      <c r="A54" s="251"/>
      <c r="B54" s="139" t="s">
        <v>87</v>
      </c>
      <c r="C54" s="57">
        <f>100-100</f>
        <v>0</v>
      </c>
      <c r="D54" s="57">
        <f>200+100</f>
        <v>300</v>
      </c>
      <c r="E54" s="57">
        <v>0</v>
      </c>
      <c r="F54" s="11">
        <f t="shared" si="2"/>
        <v>300</v>
      </c>
      <c r="G54" s="57"/>
      <c r="H54" s="56"/>
      <c r="I54" s="56"/>
      <c r="J54" s="56"/>
      <c r="K54" s="56">
        <v>300</v>
      </c>
      <c r="L54" s="103"/>
      <c r="M54" s="107"/>
    </row>
    <row r="55" spans="1:14">
      <c r="A55" s="251"/>
      <c r="B55" s="141" t="s">
        <v>92</v>
      </c>
      <c r="C55" s="142">
        <v>0</v>
      </c>
      <c r="D55" s="142">
        <v>0</v>
      </c>
      <c r="E55" s="142">
        <v>0</v>
      </c>
      <c r="F55" s="143">
        <f t="shared" si="2"/>
        <v>0</v>
      </c>
      <c r="G55" s="142"/>
      <c r="H55" s="143"/>
      <c r="I55" s="143"/>
      <c r="J55" s="143"/>
      <c r="K55" s="143">
        <v>0</v>
      </c>
      <c r="L55" s="104"/>
      <c r="M55" s="140"/>
    </row>
    <row r="56" spans="1:14" ht="25.5">
      <c r="A56" s="251"/>
      <c r="B56" s="38" t="s">
        <v>40</v>
      </c>
      <c r="C56" s="57">
        <v>1500</v>
      </c>
      <c r="D56" s="57">
        <v>8350</v>
      </c>
      <c r="E56" s="57">
        <v>9650</v>
      </c>
      <c r="F56" s="11">
        <f t="shared" si="2"/>
        <v>19500</v>
      </c>
      <c r="G56" s="57"/>
      <c r="H56" s="56"/>
      <c r="I56" s="11"/>
      <c r="J56" s="11"/>
      <c r="K56" s="11">
        <v>19500</v>
      </c>
      <c r="L56" s="103"/>
      <c r="M56" s="107"/>
    </row>
    <row r="57" spans="1:14" ht="25.5">
      <c r="A57" s="251"/>
      <c r="B57" s="39" t="s">
        <v>85</v>
      </c>
      <c r="C57" s="57">
        <v>13000</v>
      </c>
      <c r="D57" s="57">
        <v>0</v>
      </c>
      <c r="E57" s="57">
        <v>0</v>
      </c>
      <c r="F57" s="11">
        <f t="shared" si="2"/>
        <v>13000</v>
      </c>
      <c r="G57" s="57"/>
      <c r="H57" s="56"/>
      <c r="I57" s="11"/>
      <c r="J57" s="11"/>
      <c r="K57" s="11">
        <v>13000</v>
      </c>
      <c r="L57" s="103"/>
      <c r="M57" s="107"/>
    </row>
    <row r="58" spans="1:14" ht="25.5">
      <c r="A58" s="251"/>
      <c r="B58" s="41" t="s">
        <v>72</v>
      </c>
      <c r="C58" s="57">
        <v>5000</v>
      </c>
      <c r="D58" s="57">
        <v>39000</v>
      </c>
      <c r="E58" s="57">
        <v>0</v>
      </c>
      <c r="F58" s="11">
        <f t="shared" si="2"/>
        <v>44000</v>
      </c>
      <c r="G58" s="57"/>
      <c r="H58" s="56"/>
      <c r="I58" s="11"/>
      <c r="J58" s="11"/>
      <c r="K58" s="11">
        <v>44000</v>
      </c>
      <c r="L58" s="103"/>
      <c r="M58" s="107"/>
    </row>
    <row r="59" spans="1:14" s="92" customFormat="1" ht="25.5">
      <c r="A59" s="251"/>
      <c r="B59" s="36" t="s">
        <v>10</v>
      </c>
      <c r="C59" s="40">
        <f>SUM(C60:C62)</f>
        <v>91000</v>
      </c>
      <c r="D59" s="40">
        <f>SUM(D60:D62)</f>
        <v>0</v>
      </c>
      <c r="E59" s="40">
        <f>SUM(E60:E62)</f>
        <v>174000</v>
      </c>
      <c r="F59" s="40">
        <f t="shared" si="2"/>
        <v>265000</v>
      </c>
      <c r="G59" s="40">
        <f t="shared" ref="G59:J59" si="7">SUM(G60:G62)</f>
        <v>0</v>
      </c>
      <c r="H59" s="40">
        <f t="shared" si="7"/>
        <v>0</v>
      </c>
      <c r="I59" s="40">
        <f t="shared" ref="I59" si="8">SUM(I60:I62)</f>
        <v>0</v>
      </c>
      <c r="J59" s="40">
        <f t="shared" si="7"/>
        <v>0</v>
      </c>
      <c r="K59" s="40">
        <v>265000</v>
      </c>
      <c r="L59" s="110"/>
      <c r="M59" s="111"/>
      <c r="N59" s="133"/>
    </row>
    <row r="60" spans="1:14">
      <c r="A60" s="251"/>
      <c r="B60" s="41" t="s">
        <v>16</v>
      </c>
      <c r="C60" s="57">
        <v>0</v>
      </c>
      <c r="D60" s="57">
        <v>0</v>
      </c>
      <c r="E60" s="57">
        <v>0</v>
      </c>
      <c r="F60" s="11">
        <f t="shared" si="2"/>
        <v>0</v>
      </c>
      <c r="G60" s="57"/>
      <c r="H60" s="11"/>
      <c r="I60" s="11"/>
      <c r="J60" s="11"/>
      <c r="K60" s="11">
        <v>0</v>
      </c>
      <c r="L60" s="103"/>
      <c r="M60" s="107"/>
    </row>
    <row r="61" spans="1:14">
      <c r="A61" s="251"/>
      <c r="B61" s="42" t="s">
        <v>41</v>
      </c>
      <c r="C61" s="57">
        <v>85000</v>
      </c>
      <c r="D61" s="57">
        <v>0</v>
      </c>
      <c r="E61" s="57">
        <v>170000</v>
      </c>
      <c r="F61" s="11">
        <f t="shared" si="2"/>
        <v>255000</v>
      </c>
      <c r="G61" s="57"/>
      <c r="H61" s="11"/>
      <c r="I61" s="11"/>
      <c r="J61" s="11"/>
      <c r="K61" s="11">
        <v>255000</v>
      </c>
      <c r="L61" s="104"/>
      <c r="M61" s="112"/>
    </row>
    <row r="62" spans="1:14" ht="25.5">
      <c r="A62" s="251"/>
      <c r="B62" s="41" t="s">
        <v>44</v>
      </c>
      <c r="C62" s="57">
        <v>6000</v>
      </c>
      <c r="D62" s="57">
        <v>0</v>
      </c>
      <c r="E62" s="57">
        <v>4000</v>
      </c>
      <c r="F62" s="11">
        <f t="shared" si="2"/>
        <v>10000</v>
      </c>
      <c r="G62" s="57"/>
      <c r="H62" s="11"/>
      <c r="I62" s="11"/>
      <c r="J62" s="11"/>
      <c r="K62" s="11">
        <v>10000</v>
      </c>
      <c r="L62" s="104"/>
      <c r="M62" s="112"/>
    </row>
    <row r="63" spans="1:14" ht="25.5">
      <c r="A63" s="251"/>
      <c r="B63" s="36" t="s">
        <v>11</v>
      </c>
      <c r="C63" s="56"/>
      <c r="D63" s="56"/>
      <c r="E63" s="56"/>
      <c r="F63" s="11">
        <f t="shared" si="2"/>
        <v>0</v>
      </c>
      <c r="G63" s="56"/>
      <c r="H63" s="11"/>
      <c r="I63" s="11"/>
      <c r="J63" s="11"/>
      <c r="K63" s="11">
        <v>0</v>
      </c>
      <c r="L63" s="103"/>
      <c r="M63" s="111"/>
    </row>
    <row r="64" spans="1:14">
      <c r="A64" s="253"/>
      <c r="B64" s="41" t="s">
        <v>67</v>
      </c>
      <c r="C64" s="57">
        <v>0</v>
      </c>
      <c r="D64" s="57">
        <v>347770</v>
      </c>
      <c r="E64" s="57">
        <v>0</v>
      </c>
      <c r="F64" s="51">
        <f t="shared" si="2"/>
        <v>347770</v>
      </c>
      <c r="G64" s="57"/>
      <c r="H64" s="11"/>
      <c r="I64" s="51"/>
      <c r="J64" s="51"/>
      <c r="K64" s="11">
        <v>347770</v>
      </c>
      <c r="L64" s="103"/>
      <c r="M64" s="111"/>
    </row>
    <row r="65" spans="1:14" ht="13.5" thickBot="1">
      <c r="A65" s="252"/>
      <c r="B65" s="53" t="s">
        <v>69</v>
      </c>
      <c r="C65" s="83">
        <v>53000</v>
      </c>
      <c r="D65" s="83">
        <v>35830</v>
      </c>
      <c r="E65" s="83">
        <v>35830</v>
      </c>
      <c r="F65" s="48">
        <f t="shared" si="2"/>
        <v>124660</v>
      </c>
      <c r="G65" s="83"/>
      <c r="H65" s="80"/>
      <c r="I65" s="48"/>
      <c r="J65" s="51"/>
      <c r="K65" s="11">
        <v>124660</v>
      </c>
      <c r="L65" s="103"/>
      <c r="M65" s="111"/>
    </row>
    <row r="66" spans="1:14" ht="25.5">
      <c r="A66" s="250" t="s">
        <v>17</v>
      </c>
      <c r="B66" s="45" t="s">
        <v>101</v>
      </c>
      <c r="C66" s="55">
        <f>C67+C68</f>
        <v>706000</v>
      </c>
      <c r="D66" s="55">
        <f>D67+D68</f>
        <v>704000</v>
      </c>
      <c r="E66" s="55">
        <f>E67+E68</f>
        <v>706400</v>
      </c>
      <c r="F66" s="96">
        <f t="shared" si="2"/>
        <v>2116400</v>
      </c>
      <c r="G66" s="55">
        <f t="shared" ref="G66:J66" si="9">G67+G68</f>
        <v>0</v>
      </c>
      <c r="H66" s="55">
        <f t="shared" si="9"/>
        <v>0</v>
      </c>
      <c r="I66" s="55">
        <f t="shared" ref="I66" si="10">I67+I68</f>
        <v>0</v>
      </c>
      <c r="J66" s="54">
        <f t="shared" si="9"/>
        <v>0</v>
      </c>
      <c r="K66" s="54">
        <v>2116400</v>
      </c>
      <c r="L66" s="103"/>
      <c r="M66" s="107"/>
    </row>
    <row r="67" spans="1:14">
      <c r="A67" s="251"/>
      <c r="B67" s="43" t="s">
        <v>102</v>
      </c>
      <c r="C67" s="57">
        <v>706000</v>
      </c>
      <c r="D67" s="57">
        <v>704000</v>
      </c>
      <c r="E67" s="57">
        <v>706400</v>
      </c>
      <c r="F67" s="11">
        <f t="shared" si="2"/>
        <v>2116400</v>
      </c>
      <c r="G67" s="57"/>
      <c r="H67" s="56"/>
      <c r="I67" s="11"/>
      <c r="J67" s="11"/>
      <c r="K67" s="56">
        <v>2116400</v>
      </c>
      <c r="L67" s="104"/>
      <c r="M67" s="112"/>
    </row>
    <row r="68" spans="1:14" s="203" customFormat="1">
      <c r="A68" s="251"/>
      <c r="B68" s="209" t="s">
        <v>89</v>
      </c>
      <c r="C68" s="187">
        <v>0</v>
      </c>
      <c r="D68" s="187">
        <v>0</v>
      </c>
      <c r="E68" s="187">
        <v>0</v>
      </c>
      <c r="F68" s="63">
        <f t="shared" si="2"/>
        <v>0</v>
      </c>
      <c r="G68" s="187"/>
      <c r="H68" s="63"/>
      <c r="I68" s="63"/>
      <c r="J68" s="63"/>
      <c r="K68" s="63">
        <v>0</v>
      </c>
      <c r="L68" s="104"/>
      <c r="M68" s="105"/>
      <c r="N68" s="206"/>
    </row>
    <row r="69" spans="1:14" s="203" customFormat="1" ht="25.5">
      <c r="A69" s="251"/>
      <c r="B69" s="45" t="s">
        <v>95</v>
      </c>
      <c r="C69" s="76">
        <f>C70+C71</f>
        <v>199805.35</v>
      </c>
      <c r="D69" s="76">
        <f>D70+D71</f>
        <v>504105.76999999996</v>
      </c>
      <c r="E69" s="76">
        <f>E70+E71</f>
        <v>600000</v>
      </c>
      <c r="F69" s="11">
        <f t="shared" si="2"/>
        <v>1303911.1200000001</v>
      </c>
      <c r="G69" s="187">
        <f t="shared" ref="G69:H69" si="11">G70+G71</f>
        <v>0</v>
      </c>
      <c r="H69" s="63">
        <f t="shared" si="11"/>
        <v>0</v>
      </c>
      <c r="I69" s="11">
        <f>I70+I71</f>
        <v>0</v>
      </c>
      <c r="J69" s="11">
        <f>J70+J71</f>
        <v>0</v>
      </c>
      <c r="K69" s="11">
        <v>1303911.1200000001</v>
      </c>
      <c r="L69" s="104"/>
      <c r="M69" s="105"/>
      <c r="N69" s="206"/>
    </row>
    <row r="70" spans="1:14" s="241" customFormat="1">
      <c r="A70" s="251"/>
      <c r="B70" s="237" t="s">
        <v>106</v>
      </c>
      <c r="C70" s="76">
        <f>200000-1727.11</f>
        <v>198272.89</v>
      </c>
      <c r="D70" s="76">
        <f>500000+1727.11</f>
        <v>501727.11</v>
      </c>
      <c r="E70" s="76">
        <v>600000</v>
      </c>
      <c r="F70" s="11">
        <f t="shared" si="2"/>
        <v>1300000</v>
      </c>
      <c r="G70" s="76"/>
      <c r="H70" s="11"/>
      <c r="I70" s="11"/>
      <c r="J70" s="11"/>
      <c r="K70" s="11">
        <v>1300000</v>
      </c>
      <c r="L70" s="238"/>
      <c r="M70" s="239"/>
      <c r="N70" s="240"/>
    </row>
    <row r="71" spans="1:14" s="203" customFormat="1">
      <c r="A71" s="251"/>
      <c r="B71" s="209" t="s">
        <v>89</v>
      </c>
      <c r="C71" s="187">
        <v>1532.46</v>
      </c>
      <c r="D71" s="187">
        <v>2378.66</v>
      </c>
      <c r="E71" s="187">
        <v>0</v>
      </c>
      <c r="F71" s="63">
        <f t="shared" si="2"/>
        <v>3911.12</v>
      </c>
      <c r="G71" s="187"/>
      <c r="H71" s="63"/>
      <c r="I71" s="63"/>
      <c r="J71" s="63"/>
      <c r="K71" s="63">
        <v>3911.12</v>
      </c>
      <c r="L71" s="104"/>
      <c r="M71" s="105"/>
      <c r="N71" s="206"/>
    </row>
    <row r="72" spans="1:14" s="203" customFormat="1">
      <c r="A72" s="251"/>
      <c r="B72" s="36" t="s">
        <v>53</v>
      </c>
      <c r="C72" s="76">
        <f>400000-1695.95</f>
        <v>398304.05</v>
      </c>
      <c r="D72" s="76">
        <f>915000+1695.95</f>
        <v>916695.95</v>
      </c>
      <c r="E72" s="76">
        <v>1158740</v>
      </c>
      <c r="F72" s="11">
        <f t="shared" si="2"/>
        <v>2473740</v>
      </c>
      <c r="G72" s="187"/>
      <c r="H72" s="63"/>
      <c r="I72" s="11"/>
      <c r="J72" s="11"/>
      <c r="K72" s="11">
        <v>2473740</v>
      </c>
      <c r="L72" s="104"/>
      <c r="M72" s="105"/>
      <c r="N72" s="206"/>
    </row>
    <row r="73" spans="1:14" s="92" customFormat="1" ht="25.5">
      <c r="A73" s="251"/>
      <c r="B73" s="36" t="s">
        <v>7</v>
      </c>
      <c r="C73" s="44">
        <f>SUM(C74:C83)</f>
        <v>697000</v>
      </c>
      <c r="D73" s="44">
        <f>SUM(D74:D83)</f>
        <v>1120590</v>
      </c>
      <c r="E73" s="44">
        <f>SUM(E74:E83)</f>
        <v>279350</v>
      </c>
      <c r="F73" s="44">
        <f t="shared" ref="F73:F97" si="12">C73+D73+E73</f>
        <v>2096940</v>
      </c>
      <c r="G73" s="44">
        <f t="shared" ref="G73:J73" si="13">SUM(G74:G83)</f>
        <v>0</v>
      </c>
      <c r="H73" s="44">
        <f t="shared" si="13"/>
        <v>0</v>
      </c>
      <c r="I73" s="44">
        <f t="shared" ref="I73" si="14">SUM(I74:I83)</f>
        <v>0</v>
      </c>
      <c r="J73" s="44">
        <f t="shared" si="13"/>
        <v>0</v>
      </c>
      <c r="K73" s="44">
        <v>2096940</v>
      </c>
      <c r="L73" s="110"/>
      <c r="M73" s="112"/>
      <c r="N73" s="133"/>
    </row>
    <row r="74" spans="1:14">
      <c r="A74" s="251"/>
      <c r="B74" s="39" t="s">
        <v>99</v>
      </c>
      <c r="C74" s="57">
        <v>84000</v>
      </c>
      <c r="D74" s="57">
        <v>148000</v>
      </c>
      <c r="E74" s="57">
        <v>33000</v>
      </c>
      <c r="F74" s="11">
        <f t="shared" si="12"/>
        <v>265000</v>
      </c>
      <c r="G74" s="57"/>
      <c r="H74" s="56"/>
      <c r="J74" s="56"/>
      <c r="K74" s="56">
        <v>265000</v>
      </c>
      <c r="L74" s="104"/>
      <c r="M74" s="112"/>
    </row>
    <row r="75" spans="1:14" ht="25.5">
      <c r="A75" s="251"/>
      <c r="B75" s="39" t="s">
        <v>28</v>
      </c>
      <c r="C75" s="57">
        <v>27000</v>
      </c>
      <c r="D75" s="57">
        <v>40000</v>
      </c>
      <c r="E75" s="57">
        <v>12500</v>
      </c>
      <c r="F75" s="11">
        <f t="shared" si="12"/>
        <v>79500</v>
      </c>
      <c r="G75" s="57"/>
      <c r="H75" s="11"/>
      <c r="I75" s="11"/>
      <c r="J75" s="56"/>
      <c r="K75" s="56">
        <v>79500</v>
      </c>
      <c r="L75" s="104"/>
      <c r="M75" s="112"/>
    </row>
    <row r="76" spans="1:14">
      <c r="A76" s="251"/>
      <c r="B76" s="39" t="s">
        <v>29</v>
      </c>
      <c r="C76" s="57">
        <v>22000</v>
      </c>
      <c r="D76" s="57">
        <v>33110</v>
      </c>
      <c r="E76" s="57">
        <v>25390</v>
      </c>
      <c r="F76" s="11">
        <f t="shared" si="12"/>
        <v>80500</v>
      </c>
      <c r="G76" s="57"/>
      <c r="H76" s="11"/>
      <c r="I76" s="11"/>
      <c r="J76" s="56"/>
      <c r="K76" s="56">
        <v>80500</v>
      </c>
      <c r="L76" s="104"/>
      <c r="M76" s="112"/>
    </row>
    <row r="77" spans="1:14">
      <c r="A77" s="251"/>
      <c r="B77" s="39" t="s">
        <v>30</v>
      </c>
      <c r="C77" s="57">
        <v>8000</v>
      </c>
      <c r="D77" s="57">
        <v>27000</v>
      </c>
      <c r="E77" s="57">
        <v>26340</v>
      </c>
      <c r="F77" s="11">
        <f t="shared" si="12"/>
        <v>61340</v>
      </c>
      <c r="G77" s="57"/>
      <c r="H77" s="11"/>
      <c r="I77" s="11"/>
      <c r="J77" s="56"/>
      <c r="K77" s="56">
        <v>61340</v>
      </c>
      <c r="L77" s="104"/>
      <c r="M77" s="112"/>
    </row>
    <row r="78" spans="1:14">
      <c r="A78" s="251"/>
      <c r="B78" s="41" t="s">
        <v>31</v>
      </c>
      <c r="C78" s="57">
        <v>10000</v>
      </c>
      <c r="D78" s="57">
        <f>17160-2160</f>
        <v>15000</v>
      </c>
      <c r="E78" s="57">
        <v>0</v>
      </c>
      <c r="F78" s="11">
        <f t="shared" si="12"/>
        <v>25000</v>
      </c>
      <c r="G78" s="57"/>
      <c r="H78" s="11"/>
      <c r="I78" s="11"/>
      <c r="J78" s="56"/>
      <c r="K78" s="56">
        <v>25000</v>
      </c>
      <c r="L78" s="104"/>
      <c r="M78" s="112"/>
    </row>
    <row r="79" spans="1:14">
      <c r="A79" s="251"/>
      <c r="B79" s="39" t="s">
        <v>32</v>
      </c>
      <c r="C79" s="57">
        <v>16000</v>
      </c>
      <c r="D79" s="57">
        <f>47330+14160</f>
        <v>61490</v>
      </c>
      <c r="E79" s="57">
        <v>0</v>
      </c>
      <c r="F79" s="11">
        <f t="shared" si="12"/>
        <v>77490</v>
      </c>
      <c r="G79" s="57"/>
      <c r="H79" s="11"/>
      <c r="I79" s="11"/>
      <c r="J79" s="56"/>
      <c r="K79" s="56">
        <v>77490</v>
      </c>
      <c r="L79" s="104"/>
      <c r="M79" s="112"/>
    </row>
    <row r="80" spans="1:14">
      <c r="A80" s="251"/>
      <c r="B80" s="39" t="s">
        <v>68</v>
      </c>
      <c r="C80" s="57">
        <v>0</v>
      </c>
      <c r="D80" s="57">
        <v>0</v>
      </c>
      <c r="E80" s="57">
        <v>0</v>
      </c>
      <c r="F80" s="11">
        <f t="shared" si="12"/>
        <v>0</v>
      </c>
      <c r="G80" s="57"/>
      <c r="H80" s="11"/>
      <c r="I80" s="11"/>
      <c r="J80" s="56"/>
      <c r="K80" s="56">
        <v>0</v>
      </c>
      <c r="L80" s="104"/>
      <c r="M80" s="112"/>
    </row>
    <row r="81" spans="1:14" ht="25.5">
      <c r="A81" s="251"/>
      <c r="B81" s="39" t="s">
        <v>33</v>
      </c>
      <c r="C81" s="57">
        <v>32000</v>
      </c>
      <c r="D81" s="57">
        <f>12000-12000</f>
        <v>0</v>
      </c>
      <c r="E81" s="57">
        <v>0</v>
      </c>
      <c r="F81" s="11">
        <f t="shared" si="12"/>
        <v>32000</v>
      </c>
      <c r="G81" s="57"/>
      <c r="H81" s="11"/>
      <c r="I81" s="11"/>
      <c r="J81" s="56"/>
      <c r="K81" s="56">
        <v>32000</v>
      </c>
      <c r="L81" s="104"/>
      <c r="M81" s="112"/>
    </row>
    <row r="82" spans="1:14" ht="38.25">
      <c r="A82" s="251"/>
      <c r="B82" s="39" t="s">
        <v>34</v>
      </c>
      <c r="C82" s="57">
        <v>434000</v>
      </c>
      <c r="D82" s="57">
        <v>674830</v>
      </c>
      <c r="E82" s="57">
        <v>182120</v>
      </c>
      <c r="F82" s="11">
        <f t="shared" si="12"/>
        <v>1290950</v>
      </c>
      <c r="G82" s="57"/>
      <c r="H82" s="11"/>
      <c r="I82" s="11"/>
      <c r="J82" s="11"/>
      <c r="K82" s="56">
        <v>1290950</v>
      </c>
      <c r="L82" s="104"/>
      <c r="M82" s="112"/>
    </row>
    <row r="83" spans="1:14" ht="26.25" thickBot="1">
      <c r="A83" s="253"/>
      <c r="B83" s="49" t="s">
        <v>35</v>
      </c>
      <c r="C83" s="59">
        <v>64000</v>
      </c>
      <c r="D83" s="59">
        <v>121160</v>
      </c>
      <c r="E83" s="59">
        <v>0</v>
      </c>
      <c r="F83" s="48">
        <f t="shared" si="12"/>
        <v>185160</v>
      </c>
      <c r="G83" s="59"/>
      <c r="H83" s="51"/>
      <c r="I83" s="48"/>
      <c r="J83" s="48"/>
      <c r="K83" s="109">
        <v>185160</v>
      </c>
      <c r="L83" s="127"/>
      <c r="M83" s="112"/>
    </row>
    <row r="84" spans="1:14" s="92" customFormat="1" ht="15" customHeight="1">
      <c r="A84" s="246" t="s">
        <v>19</v>
      </c>
      <c r="B84" s="155" t="s">
        <v>20</v>
      </c>
      <c r="C84" s="156">
        <f>C85+C86+C89</f>
        <v>3117575.99</v>
      </c>
      <c r="D84" s="156">
        <f>D85+D86+D89</f>
        <v>3116934.98</v>
      </c>
      <c r="E84" s="156">
        <f>E85+E86+E89</f>
        <v>3100268.98</v>
      </c>
      <c r="F84" s="156">
        <f t="shared" si="12"/>
        <v>9334779.9500000011</v>
      </c>
      <c r="G84" s="156">
        <f t="shared" ref="G84:J84" si="15">G85+G86+G89</f>
        <v>0</v>
      </c>
      <c r="H84" s="156">
        <f t="shared" si="15"/>
        <v>0</v>
      </c>
      <c r="I84" s="156">
        <f t="shared" ref="I84" si="16">I85+I86+I89</f>
        <v>0</v>
      </c>
      <c r="J84" s="156">
        <f t="shared" si="15"/>
        <v>0</v>
      </c>
      <c r="K84" s="156">
        <v>9334779.9500000011</v>
      </c>
      <c r="M84" s="113"/>
      <c r="N84" s="133"/>
    </row>
    <row r="85" spans="1:14" s="106" customFormat="1">
      <c r="A85" s="247"/>
      <c r="B85" s="157" t="s">
        <v>47</v>
      </c>
      <c r="C85" s="153">
        <v>800676.33</v>
      </c>
      <c r="D85" s="153">
        <v>800676.32</v>
      </c>
      <c r="E85" s="153">
        <v>800676.32</v>
      </c>
      <c r="F85" s="151">
        <f t="shared" si="12"/>
        <v>2402028.9699999997</v>
      </c>
      <c r="G85" s="153"/>
      <c r="H85" s="152"/>
      <c r="I85" s="158"/>
      <c r="J85" s="159"/>
      <c r="K85" s="150">
        <v>2402028.9699999997</v>
      </c>
      <c r="L85" s="114"/>
      <c r="M85" s="115"/>
      <c r="N85" s="207"/>
    </row>
    <row r="86" spans="1:14" s="106" customFormat="1">
      <c r="A86" s="247"/>
      <c r="B86" s="157" t="s">
        <v>46</v>
      </c>
      <c r="C86" s="153">
        <f>C87+C88</f>
        <v>881470.33</v>
      </c>
      <c r="D86" s="153">
        <f>D87+D88</f>
        <v>886598.33</v>
      </c>
      <c r="E86" s="153">
        <f>E87+E88</f>
        <v>869932.33</v>
      </c>
      <c r="F86" s="151">
        <f t="shared" si="12"/>
        <v>2638000.9899999998</v>
      </c>
      <c r="G86" s="153">
        <f t="shared" ref="G86" si="17">G87+G88</f>
        <v>0</v>
      </c>
      <c r="H86" s="152">
        <f t="shared" ref="H86" si="18">H87+H88</f>
        <v>0</v>
      </c>
      <c r="I86" s="158">
        <f t="shared" ref="I86" si="19">I87+I88</f>
        <v>0</v>
      </c>
      <c r="J86" s="159">
        <f t="shared" ref="J86" si="20">J87+J88</f>
        <v>0</v>
      </c>
      <c r="K86" s="150">
        <v>2638000.9899999998</v>
      </c>
      <c r="L86" s="114"/>
      <c r="M86" s="105"/>
      <c r="N86" s="207"/>
    </row>
    <row r="87" spans="1:14" s="106" customFormat="1">
      <c r="A87" s="247"/>
      <c r="B87" s="160" t="s">
        <v>88</v>
      </c>
      <c r="C87" s="153">
        <f>878265.33-5128</f>
        <v>873137.33</v>
      </c>
      <c r="D87" s="153">
        <v>869932.33</v>
      </c>
      <c r="E87" s="153">
        <v>869932.33</v>
      </c>
      <c r="F87" s="151">
        <f t="shared" si="12"/>
        <v>2613001.9899999998</v>
      </c>
      <c r="G87" s="153"/>
      <c r="H87" s="152"/>
      <c r="I87" s="158"/>
      <c r="J87" s="159"/>
      <c r="K87" s="150">
        <v>2613001.9899999998</v>
      </c>
      <c r="L87" s="114"/>
      <c r="M87" s="105"/>
      <c r="N87" s="218"/>
    </row>
    <row r="88" spans="1:14" s="106" customFormat="1">
      <c r="A88" s="247"/>
      <c r="B88" s="161" t="s">
        <v>89</v>
      </c>
      <c r="C88" s="162">
        <v>8333</v>
      </c>
      <c r="D88" s="162">
        <v>16666</v>
      </c>
      <c r="E88" s="162"/>
      <c r="F88" s="163">
        <f t="shared" si="12"/>
        <v>24999</v>
      </c>
      <c r="G88" s="162"/>
      <c r="H88" s="162"/>
      <c r="I88" s="164"/>
      <c r="J88" s="165"/>
      <c r="K88" s="166">
        <v>24999</v>
      </c>
      <c r="L88" s="127"/>
      <c r="M88" s="112"/>
      <c r="N88" s="218"/>
    </row>
    <row r="89" spans="1:14" s="106" customFormat="1" ht="16.5" customHeight="1" thickBot="1">
      <c r="A89" s="248"/>
      <c r="B89" s="167" t="s">
        <v>45</v>
      </c>
      <c r="C89" s="168">
        <f>1446326.33-10897</f>
        <v>1435429.33</v>
      </c>
      <c r="D89" s="169">
        <v>1429660.33</v>
      </c>
      <c r="E89" s="169">
        <v>1429660.33</v>
      </c>
      <c r="F89" s="170">
        <f t="shared" si="12"/>
        <v>4294749.99</v>
      </c>
      <c r="G89" s="169"/>
      <c r="H89" s="171"/>
      <c r="I89" s="172"/>
      <c r="J89" s="173"/>
      <c r="K89" s="174">
        <v>4294749.99</v>
      </c>
      <c r="L89" s="114"/>
      <c r="M89" s="105"/>
      <c r="N89" s="218"/>
    </row>
    <row r="90" spans="1:14" ht="25.5">
      <c r="A90" s="184" t="s">
        <v>21</v>
      </c>
      <c r="B90" s="45" t="s">
        <v>42</v>
      </c>
      <c r="C90" s="58">
        <v>2508</v>
      </c>
      <c r="D90" s="73">
        <v>3230</v>
      </c>
      <c r="E90" s="73">
        <v>1900</v>
      </c>
      <c r="F90" s="46">
        <f t="shared" si="12"/>
        <v>7638</v>
      </c>
      <c r="G90" s="73"/>
      <c r="H90" s="75"/>
      <c r="I90" s="55"/>
      <c r="J90" s="55"/>
      <c r="K90" s="55">
        <v>7638</v>
      </c>
      <c r="L90" s="103"/>
      <c r="M90" s="107"/>
      <c r="N90" s="218"/>
    </row>
    <row r="91" spans="1:14" ht="25.5">
      <c r="A91" s="185" t="s">
        <v>22</v>
      </c>
      <c r="B91" s="36" t="s">
        <v>43</v>
      </c>
      <c r="C91" s="57">
        <v>2508</v>
      </c>
      <c r="D91" s="57">
        <v>3230</v>
      </c>
      <c r="E91" s="57">
        <v>1900</v>
      </c>
      <c r="F91" s="11">
        <f t="shared" si="12"/>
        <v>7638</v>
      </c>
      <c r="G91" s="57"/>
      <c r="H91" s="76"/>
      <c r="I91" s="56"/>
      <c r="J91" s="56"/>
      <c r="K91" s="55">
        <v>7638</v>
      </c>
      <c r="L91" s="103"/>
      <c r="M91" s="107"/>
      <c r="N91" s="218"/>
    </row>
    <row r="92" spans="1:14" ht="51">
      <c r="A92" s="185" t="s">
        <v>23</v>
      </c>
      <c r="B92" s="36" t="s">
        <v>43</v>
      </c>
      <c r="C92" s="57">
        <v>2508</v>
      </c>
      <c r="D92" s="57">
        <v>3230</v>
      </c>
      <c r="E92" s="57">
        <v>1862</v>
      </c>
      <c r="F92" s="11">
        <f t="shared" si="12"/>
        <v>7600</v>
      </c>
      <c r="G92" s="57"/>
      <c r="H92" s="76"/>
      <c r="I92" s="11"/>
      <c r="J92" s="56"/>
      <c r="K92" s="55">
        <v>7600</v>
      </c>
      <c r="L92" s="103"/>
      <c r="M92" s="107"/>
      <c r="N92" s="219"/>
    </row>
    <row r="93" spans="1:14" ht="25.5">
      <c r="A93" s="243" t="s">
        <v>4</v>
      </c>
      <c r="B93" s="36" t="s">
        <v>43</v>
      </c>
      <c r="C93" s="57">
        <f>C94+C95</f>
        <v>2508</v>
      </c>
      <c r="D93" s="57">
        <f>D94+D95</f>
        <v>3230</v>
      </c>
      <c r="E93" s="57">
        <f>E94+E95</f>
        <v>1900</v>
      </c>
      <c r="F93" s="11">
        <f t="shared" si="12"/>
        <v>7638</v>
      </c>
      <c r="G93" s="57">
        <f t="shared" ref="G93:J93" si="21">G94+G95</f>
        <v>0</v>
      </c>
      <c r="H93" s="56">
        <f t="shared" si="21"/>
        <v>0</v>
      </c>
      <c r="I93" s="56">
        <f t="shared" si="21"/>
        <v>0</v>
      </c>
      <c r="J93" s="56">
        <f t="shared" si="21"/>
        <v>0</v>
      </c>
      <c r="K93" s="56">
        <v>7638</v>
      </c>
      <c r="L93" s="103"/>
      <c r="M93" s="107"/>
    </row>
    <row r="94" spans="1:14">
      <c r="A94" s="243"/>
      <c r="B94" s="183" t="s">
        <v>88</v>
      </c>
      <c r="C94" s="57">
        <v>2508</v>
      </c>
      <c r="D94" s="57">
        <v>3230</v>
      </c>
      <c r="E94" s="57">
        <v>1900</v>
      </c>
      <c r="F94" s="11">
        <f t="shared" si="12"/>
        <v>7638</v>
      </c>
      <c r="G94" s="57"/>
      <c r="H94" s="76"/>
      <c r="I94" s="11"/>
      <c r="J94" s="56"/>
      <c r="K94" s="56">
        <v>7638</v>
      </c>
      <c r="L94" s="103"/>
      <c r="M94" s="107"/>
    </row>
    <row r="95" spans="1:14">
      <c r="A95" s="243"/>
      <c r="B95" s="186" t="s">
        <v>89</v>
      </c>
      <c r="C95" s="187">
        <v>0</v>
      </c>
      <c r="D95" s="187"/>
      <c r="E95" s="187"/>
      <c r="F95" s="63">
        <f t="shared" si="12"/>
        <v>0</v>
      </c>
      <c r="G95" s="187"/>
      <c r="H95" s="187"/>
      <c r="I95" s="63">
        <v>0</v>
      </c>
      <c r="J95" s="63">
        <v>0</v>
      </c>
      <c r="K95" s="63">
        <v>0</v>
      </c>
      <c r="L95" s="104"/>
      <c r="M95" s="107"/>
    </row>
    <row r="96" spans="1:14" ht="25.5">
      <c r="A96" s="222" t="s">
        <v>79</v>
      </c>
      <c r="B96" s="36" t="s">
        <v>43</v>
      </c>
      <c r="C96" s="57">
        <v>950</v>
      </c>
      <c r="D96" s="57">
        <v>1140</v>
      </c>
      <c r="E96" s="57">
        <v>1140</v>
      </c>
      <c r="F96" s="11">
        <f t="shared" si="12"/>
        <v>3230</v>
      </c>
      <c r="G96" s="57"/>
      <c r="H96" s="56"/>
      <c r="I96" s="11"/>
      <c r="J96" s="56"/>
      <c r="K96" s="56">
        <v>3230</v>
      </c>
      <c r="L96" s="103"/>
      <c r="M96" s="107"/>
    </row>
    <row r="97" spans="1:13" ht="25.5">
      <c r="A97" s="222" t="s">
        <v>77</v>
      </c>
      <c r="B97" s="36" t="s">
        <v>78</v>
      </c>
      <c r="C97" s="57">
        <v>296000</v>
      </c>
      <c r="D97" s="57">
        <v>400000</v>
      </c>
      <c r="E97" s="57">
        <v>320000</v>
      </c>
      <c r="F97" s="11">
        <f t="shared" si="12"/>
        <v>1016000</v>
      </c>
      <c r="G97" s="57"/>
      <c r="H97" s="56"/>
      <c r="I97" s="11"/>
      <c r="J97" s="56"/>
      <c r="K97" s="56">
        <v>1016000</v>
      </c>
      <c r="L97" s="103"/>
      <c r="M97" s="107"/>
    </row>
    <row r="98" spans="1:13">
      <c r="A98" s="132"/>
      <c r="B98" s="133"/>
      <c r="C98" s="117"/>
      <c r="D98" s="117"/>
      <c r="E98" s="117"/>
      <c r="F98" s="134"/>
      <c r="G98" s="117"/>
      <c r="H98" s="135"/>
      <c r="I98" s="134"/>
      <c r="J98" s="135"/>
      <c r="K98" s="135"/>
      <c r="L98" s="103"/>
      <c r="M98" s="107"/>
    </row>
  </sheetData>
  <mergeCells count="7">
    <mergeCell ref="A93:A95"/>
    <mergeCell ref="A4:B4"/>
    <mergeCell ref="A84:A89"/>
    <mergeCell ref="A46:A51"/>
    <mergeCell ref="A66:A83"/>
    <mergeCell ref="A52:A65"/>
    <mergeCell ref="A7:A45"/>
  </mergeCells>
  <pageMargins left="0.15748031496062992" right="0.15748031496062992" top="0.19685039370078741" bottom="0.19685039370078741" header="0.15748031496062992" footer="0.15748031496062992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9"/>
  <sheetViews>
    <sheetView zoomScale="80" zoomScaleNormal="80" workbookViewId="0">
      <pane xSplit="2" topLeftCell="C1" activePane="topRight" state="frozen"/>
      <selection pane="topRight" activeCell="I115" sqref="I115"/>
    </sheetView>
  </sheetViews>
  <sheetFormatPr defaultRowHeight="12.75"/>
  <cols>
    <col min="1" max="1" width="18.5703125" style="2" customWidth="1"/>
    <col min="2" max="2" width="49.7109375" style="2" customWidth="1"/>
    <col min="3" max="3" width="15.85546875" style="8" customWidth="1"/>
    <col min="4" max="4" width="14.28515625" style="8" customWidth="1"/>
    <col min="5" max="5" width="18.140625" style="10" customWidth="1"/>
    <col min="6" max="6" width="16.140625" style="7" customWidth="1"/>
    <col min="7" max="7" width="13.85546875" style="9" customWidth="1"/>
    <col min="8" max="8" width="14.85546875" style="7" customWidth="1"/>
    <col min="9" max="9" width="15" style="7" customWidth="1"/>
    <col min="10" max="10" width="14.140625" style="9" customWidth="1"/>
    <col min="11" max="11" width="16.42578125" style="7" customWidth="1"/>
    <col min="12" max="12" width="13.140625" style="7" customWidth="1"/>
    <col min="13" max="13" width="14.42578125" style="7" customWidth="1"/>
    <col min="14" max="14" width="11.85546875" style="7" customWidth="1"/>
    <col min="15" max="16384" width="9.140625" style="2"/>
  </cols>
  <sheetData>
    <row r="1" spans="1:14">
      <c r="A1" s="12" t="s">
        <v>0</v>
      </c>
    </row>
    <row r="2" spans="1:14">
      <c r="A2" s="12"/>
    </row>
    <row r="3" spans="1:14" ht="14.25" customHeight="1">
      <c r="A3" s="12"/>
    </row>
    <row r="4" spans="1:14">
      <c r="A4" s="257" t="s">
        <v>1</v>
      </c>
      <c r="B4" s="257"/>
      <c r="C4" s="257"/>
    </row>
    <row r="5" spans="1:14">
      <c r="A5" s="257" t="s">
        <v>112</v>
      </c>
      <c r="B5" s="257"/>
      <c r="C5" s="257"/>
    </row>
    <row r="6" spans="1:14" ht="13.5" thickBot="1">
      <c r="A6" s="12"/>
    </row>
    <row r="7" spans="1:14" ht="12.75" customHeight="1">
      <c r="A7" s="258" t="s">
        <v>2</v>
      </c>
      <c r="B7" s="260" t="s">
        <v>3</v>
      </c>
      <c r="C7" s="13" t="s">
        <v>59</v>
      </c>
      <c r="D7" s="35" t="s">
        <v>60</v>
      </c>
      <c r="E7" s="15" t="s">
        <v>61</v>
      </c>
      <c r="F7" s="14" t="s">
        <v>62</v>
      </c>
      <c r="G7" s="15" t="s">
        <v>63</v>
      </c>
      <c r="H7" s="14" t="s">
        <v>64</v>
      </c>
      <c r="I7" s="14" t="s">
        <v>65</v>
      </c>
      <c r="J7" s="33" t="s">
        <v>66</v>
      </c>
      <c r="K7" s="35" t="s">
        <v>55</v>
      </c>
      <c r="L7" s="35" t="s">
        <v>56</v>
      </c>
      <c r="M7" s="35" t="s">
        <v>57</v>
      </c>
      <c r="N7" s="35" t="s">
        <v>58</v>
      </c>
    </row>
    <row r="8" spans="1:14" ht="13.5" thickBot="1">
      <c r="A8" s="259"/>
      <c r="B8" s="261"/>
      <c r="C8" s="16" t="s">
        <v>25</v>
      </c>
      <c r="D8" s="1" t="s">
        <v>25</v>
      </c>
      <c r="E8" s="18" t="s">
        <v>25</v>
      </c>
      <c r="F8" s="17" t="s">
        <v>25</v>
      </c>
      <c r="G8" s="18" t="s">
        <v>25</v>
      </c>
      <c r="H8" s="17" t="s">
        <v>25</v>
      </c>
      <c r="I8" s="17" t="s">
        <v>25</v>
      </c>
      <c r="J8" s="34" t="s">
        <v>25</v>
      </c>
      <c r="K8" s="1" t="s">
        <v>25</v>
      </c>
      <c r="L8" s="1" t="s">
        <v>25</v>
      </c>
      <c r="M8" s="1" t="s">
        <v>25</v>
      </c>
      <c r="N8" s="242" t="s">
        <v>25</v>
      </c>
    </row>
    <row r="9" spans="1:14" ht="25.5">
      <c r="A9" s="262" t="s">
        <v>4</v>
      </c>
      <c r="B9" s="50" t="s">
        <v>95</v>
      </c>
      <c r="C9" s="197">
        <f>C10+C11</f>
        <v>363684.79</v>
      </c>
      <c r="D9" s="197">
        <f t="shared" ref="D9:N9" si="0">D10+D11</f>
        <v>0</v>
      </c>
      <c r="E9" s="46">
        <f t="shared" si="0"/>
        <v>0</v>
      </c>
      <c r="F9" s="197">
        <f t="shared" si="0"/>
        <v>0</v>
      </c>
      <c r="G9" s="46">
        <f t="shared" si="0"/>
        <v>0</v>
      </c>
      <c r="H9" s="46">
        <f t="shared" si="0"/>
        <v>0</v>
      </c>
      <c r="I9" s="46">
        <f t="shared" si="0"/>
        <v>0</v>
      </c>
      <c r="J9" s="197">
        <f t="shared" si="0"/>
        <v>0</v>
      </c>
      <c r="K9" s="46">
        <f t="shared" si="0"/>
        <v>0</v>
      </c>
      <c r="L9" s="46">
        <f t="shared" si="0"/>
        <v>0</v>
      </c>
      <c r="M9" s="46">
        <f t="shared" si="0"/>
        <v>0</v>
      </c>
      <c r="N9" s="60">
        <f t="shared" si="0"/>
        <v>0</v>
      </c>
    </row>
    <row r="10" spans="1:14">
      <c r="A10" s="263"/>
      <c r="B10" s="45" t="s">
        <v>97</v>
      </c>
      <c r="C10" s="11">
        <f>363684.79</f>
        <v>363684.79</v>
      </c>
      <c r="D10" s="11"/>
      <c r="E10" s="96"/>
      <c r="F10" s="11"/>
      <c r="G10" s="96"/>
      <c r="H10" s="96"/>
      <c r="I10" s="96"/>
      <c r="J10" s="11"/>
      <c r="K10" s="96"/>
      <c r="L10" s="96"/>
      <c r="M10" s="96"/>
      <c r="N10" s="129"/>
    </row>
    <row r="11" spans="1:14" s="3" customFormat="1">
      <c r="A11" s="263"/>
      <c r="B11" s="198" t="s">
        <v>98</v>
      </c>
      <c r="C11" s="199">
        <v>0</v>
      </c>
      <c r="D11" s="199"/>
      <c r="E11" s="199"/>
      <c r="G11" s="199"/>
      <c r="H11" s="199"/>
      <c r="I11" s="199"/>
      <c r="J11" s="199"/>
      <c r="K11" s="199"/>
      <c r="L11" s="199"/>
      <c r="M11" s="199"/>
      <c r="N11" s="200"/>
    </row>
    <row r="12" spans="1:14" ht="13.5">
      <c r="A12" s="264"/>
      <c r="B12" s="36" t="s">
        <v>96</v>
      </c>
      <c r="C12" s="11">
        <v>998612.54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61"/>
    </row>
    <row r="13" spans="1:14">
      <c r="A13" s="264"/>
      <c r="B13" s="20" t="s">
        <v>24</v>
      </c>
      <c r="C13" s="37"/>
      <c r="D13" s="37"/>
      <c r="E13" s="79"/>
      <c r="F13" s="37"/>
      <c r="G13" s="37"/>
      <c r="H13" s="37"/>
      <c r="I13" s="11"/>
      <c r="J13" s="11"/>
      <c r="K13" s="11"/>
      <c r="L13" s="11"/>
      <c r="M13" s="11"/>
      <c r="N13" s="61"/>
    </row>
    <row r="14" spans="1:14">
      <c r="A14" s="264"/>
      <c r="B14" s="21" t="s">
        <v>36</v>
      </c>
      <c r="C14" s="11"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61"/>
    </row>
    <row r="15" spans="1:14">
      <c r="A15" s="264"/>
      <c r="B15" s="21" t="s">
        <v>82</v>
      </c>
      <c r="C15" s="11">
        <v>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61"/>
    </row>
    <row r="16" spans="1:14" ht="25.5">
      <c r="A16" s="264"/>
      <c r="B16" s="22" t="s">
        <v>83</v>
      </c>
      <c r="C16" s="11">
        <v>7876.61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61"/>
    </row>
    <row r="17" spans="1:14" ht="25.5">
      <c r="A17" s="264"/>
      <c r="B17" s="22" t="s">
        <v>84</v>
      </c>
      <c r="C17" s="11">
        <v>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61"/>
    </row>
    <row r="18" spans="1:14" ht="25.5">
      <c r="A18" s="264"/>
      <c r="B18" s="22" t="s">
        <v>85</v>
      </c>
      <c r="C18" s="11">
        <v>27945.96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61"/>
    </row>
    <row r="19" spans="1:14" ht="25.5">
      <c r="A19" s="264"/>
      <c r="B19" s="22" t="s">
        <v>72</v>
      </c>
      <c r="C19" s="11">
        <v>81152.05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61"/>
    </row>
    <row r="20" spans="1:14" ht="38.25">
      <c r="A20" s="264"/>
      <c r="B20" s="22" t="s">
        <v>86</v>
      </c>
      <c r="C20" s="11">
        <v>4843.3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61"/>
    </row>
    <row r="21" spans="1:14">
      <c r="A21" s="264"/>
      <c r="B21" s="20" t="s">
        <v>6</v>
      </c>
      <c r="C21" s="11"/>
      <c r="D21" s="11"/>
      <c r="E21" s="78"/>
      <c r="F21" s="11"/>
      <c r="G21" s="11"/>
      <c r="H21" s="11"/>
      <c r="I21" s="11"/>
      <c r="J21" s="11"/>
      <c r="K21" s="11"/>
      <c r="L21" s="11"/>
      <c r="M21" s="11"/>
      <c r="N21" s="61"/>
    </row>
    <row r="22" spans="1:14">
      <c r="A22" s="264"/>
      <c r="B22" s="23" t="s">
        <v>37</v>
      </c>
      <c r="C22" s="11">
        <v>817.22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61"/>
    </row>
    <row r="23" spans="1:14" ht="29.25" customHeight="1">
      <c r="A23" s="264"/>
      <c r="B23" s="20" t="s">
        <v>7</v>
      </c>
      <c r="C23" s="40">
        <f>C24+C25+C26+C27+C28</f>
        <v>74711.199999999997</v>
      </c>
      <c r="D23" s="40">
        <f t="shared" ref="D23:N23" si="1">D24+D25+D26+D27+D28</f>
        <v>0</v>
      </c>
      <c r="E23" s="40">
        <f t="shared" si="1"/>
        <v>0</v>
      </c>
      <c r="F23" s="40">
        <f t="shared" si="1"/>
        <v>0</v>
      </c>
      <c r="G23" s="40">
        <f t="shared" si="1"/>
        <v>0</v>
      </c>
      <c r="H23" s="40">
        <f t="shared" si="1"/>
        <v>0</v>
      </c>
      <c r="I23" s="40">
        <f t="shared" si="1"/>
        <v>0</v>
      </c>
      <c r="J23" s="40">
        <f t="shared" si="1"/>
        <v>0</v>
      </c>
      <c r="K23" s="40">
        <f t="shared" si="1"/>
        <v>0</v>
      </c>
      <c r="L23" s="40">
        <f t="shared" si="1"/>
        <v>0</v>
      </c>
      <c r="M23" s="40">
        <f t="shared" si="1"/>
        <v>0</v>
      </c>
      <c r="N23" s="220">
        <f t="shared" si="1"/>
        <v>0</v>
      </c>
    </row>
    <row r="24" spans="1:14" ht="22.5" customHeight="1">
      <c r="A24" s="264"/>
      <c r="B24" s="25" t="str">
        <f>'VALORI CONTRACTE'!B22</f>
        <v xml:space="preserve"> - PROCEDURI DE DILATARE PERCUTANA</v>
      </c>
      <c r="C24" s="11">
        <v>73217.2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61"/>
    </row>
    <row r="25" spans="1:14">
      <c r="A25" s="264"/>
      <c r="B25" s="25" t="str">
        <f>'VALORI CONTRACTE'!B23</f>
        <v xml:space="preserve"> - STIMULATOARE CARDIACE 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61"/>
    </row>
    <row r="26" spans="1:14">
      <c r="A26" s="264"/>
      <c r="B26" s="27" t="s">
        <v>30</v>
      </c>
      <c r="C26" s="11">
        <v>1494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61"/>
    </row>
    <row r="27" spans="1:14">
      <c r="A27" s="264"/>
      <c r="B27" s="27" t="s">
        <v>31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61"/>
    </row>
    <row r="28" spans="1:14">
      <c r="A28" s="264"/>
      <c r="B28" s="24" t="s">
        <v>70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61"/>
    </row>
    <row r="29" spans="1:14">
      <c r="A29" s="264"/>
      <c r="B29" s="20" t="s">
        <v>8</v>
      </c>
      <c r="C29" s="11"/>
      <c r="D29" s="11"/>
      <c r="E29" s="78"/>
      <c r="F29" s="11"/>
      <c r="G29" s="11"/>
      <c r="H29" s="11"/>
      <c r="I29" s="11"/>
      <c r="J29" s="11"/>
      <c r="K29" s="11"/>
      <c r="L29" s="11"/>
      <c r="M29" s="11"/>
      <c r="N29" s="61"/>
    </row>
    <row r="30" spans="1:14">
      <c r="A30" s="264"/>
      <c r="B30" s="24" t="s">
        <v>9</v>
      </c>
      <c r="C30" s="11">
        <v>111498</v>
      </c>
      <c r="D30" s="11"/>
      <c r="E30" s="11"/>
      <c r="F30" s="11"/>
      <c r="G30" s="11"/>
      <c r="H30" s="37"/>
      <c r="I30" s="11"/>
      <c r="J30" s="11"/>
      <c r="K30" s="11"/>
      <c r="L30" s="11"/>
      <c r="M30" s="11"/>
      <c r="N30" s="61"/>
    </row>
    <row r="31" spans="1:14" ht="25.5">
      <c r="A31" s="264"/>
      <c r="B31" s="24" t="s">
        <v>27</v>
      </c>
      <c r="C31" s="11">
        <v>3600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61"/>
    </row>
    <row r="32" spans="1:14" ht="26.25">
      <c r="A32" s="264"/>
      <c r="B32" s="20" t="s">
        <v>10</v>
      </c>
      <c r="C32" s="62">
        <f>C33+C34</f>
        <v>0</v>
      </c>
      <c r="D32" s="62">
        <f t="shared" ref="D32:N32" si="2">D33+D34</f>
        <v>0</v>
      </c>
      <c r="E32" s="62">
        <f t="shared" si="2"/>
        <v>0</v>
      </c>
      <c r="F32" s="62">
        <f t="shared" si="2"/>
        <v>0</v>
      </c>
      <c r="G32" s="62">
        <f t="shared" si="2"/>
        <v>0</v>
      </c>
      <c r="H32" s="62">
        <f t="shared" si="2"/>
        <v>0</v>
      </c>
      <c r="I32" s="62">
        <f t="shared" si="2"/>
        <v>0</v>
      </c>
      <c r="J32" s="62">
        <f t="shared" si="2"/>
        <v>0</v>
      </c>
      <c r="K32" s="62">
        <f t="shared" si="2"/>
        <v>0</v>
      </c>
      <c r="L32" s="62">
        <f t="shared" si="2"/>
        <v>0</v>
      </c>
      <c r="M32" s="62">
        <f t="shared" si="2"/>
        <v>0</v>
      </c>
      <c r="N32" s="270">
        <f t="shared" si="2"/>
        <v>0</v>
      </c>
    </row>
    <row r="33" spans="1:15">
      <c r="A33" s="264"/>
      <c r="B33" s="23" t="s">
        <v>38</v>
      </c>
      <c r="C33" s="11"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61"/>
    </row>
    <row r="34" spans="1:15" ht="25.5">
      <c r="A34" s="264"/>
      <c r="B34" s="24" t="s">
        <v>51</v>
      </c>
      <c r="C34" s="11">
        <v>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61"/>
    </row>
    <row r="35" spans="1:15" ht="25.5">
      <c r="A35" s="264"/>
      <c r="B35" s="20" t="s">
        <v>11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61"/>
    </row>
    <row r="36" spans="1:15" ht="19.5" customHeight="1">
      <c r="A36" s="264"/>
      <c r="B36" s="25" t="s">
        <v>39</v>
      </c>
      <c r="C36" s="11">
        <v>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61"/>
    </row>
    <row r="37" spans="1:15" ht="24.75" customHeight="1">
      <c r="A37" s="264"/>
      <c r="B37" s="25" t="s">
        <v>52</v>
      </c>
      <c r="C37" s="11">
        <v>118265.18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61"/>
    </row>
    <row r="38" spans="1:15" ht="12.75" customHeight="1">
      <c r="A38" s="264"/>
      <c r="B38" s="39" t="s">
        <v>103</v>
      </c>
      <c r="C38" s="11">
        <v>39456.06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61"/>
    </row>
    <row r="39" spans="1:15" ht="16.5" customHeight="1">
      <c r="A39" s="264"/>
      <c r="B39" s="39" t="s">
        <v>104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61"/>
    </row>
    <row r="40" spans="1:15" ht="15" customHeight="1">
      <c r="A40" s="264"/>
      <c r="B40" s="39" t="s">
        <v>105</v>
      </c>
      <c r="C40" s="11">
        <v>33597.96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61"/>
    </row>
    <row r="41" spans="1:15" ht="39" customHeight="1">
      <c r="A41" s="264"/>
      <c r="B41" s="25" t="s">
        <v>81</v>
      </c>
      <c r="C41" s="11" t="e">
        <f>#REF!+#REF!</f>
        <v>#REF!</v>
      </c>
      <c r="D41" s="11" t="e">
        <f>#REF!+#REF!</f>
        <v>#REF!</v>
      </c>
      <c r="E41" s="11" t="e">
        <f>#REF!+#REF!</f>
        <v>#REF!</v>
      </c>
      <c r="F41" s="11" t="e">
        <f>#REF!+#REF!</f>
        <v>#REF!</v>
      </c>
      <c r="G41" s="11" t="e">
        <f>#REF!+#REF!</f>
        <v>#REF!</v>
      </c>
      <c r="H41" s="11" t="e">
        <f>#REF!+#REF!</f>
        <v>#REF!</v>
      </c>
      <c r="I41" s="11" t="e">
        <f>#REF!+#REF!</f>
        <v>#REF!</v>
      </c>
      <c r="J41" s="11" t="e">
        <f>#REF!+#REF!</f>
        <v>#REF!</v>
      </c>
      <c r="K41" s="11" t="e">
        <f>#REF!+#REF!</f>
        <v>#REF!</v>
      </c>
      <c r="L41" s="11" t="e">
        <f>#REF!+#REF!</f>
        <v>#REF!</v>
      </c>
      <c r="M41" s="11" t="e">
        <f>#REF!+#REF!</f>
        <v>#REF!</v>
      </c>
      <c r="N41" s="61" t="e">
        <f>#REF!+#REF!</f>
        <v>#REF!</v>
      </c>
    </row>
    <row r="42" spans="1:15" s="5" customFormat="1" ht="39" customHeight="1">
      <c r="A42" s="264"/>
      <c r="B42" s="20" t="s">
        <v>74</v>
      </c>
      <c r="C42" s="11">
        <v>169219.87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61"/>
    </row>
    <row r="43" spans="1:15" s="5" customFormat="1" ht="34.5" customHeight="1">
      <c r="A43" s="264"/>
      <c r="B43" s="27" t="s">
        <v>73</v>
      </c>
      <c r="C43" s="11">
        <v>12041.54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61"/>
      <c r="O43" s="4"/>
    </row>
    <row r="44" spans="1:15" ht="25.5">
      <c r="A44" s="264"/>
      <c r="B44" s="20" t="s">
        <v>12</v>
      </c>
      <c r="C44" s="37">
        <f>C45+C47</f>
        <v>282681</v>
      </c>
      <c r="D44" s="37">
        <f t="shared" ref="D44:N44" si="3">D45+D47</f>
        <v>0</v>
      </c>
      <c r="E44" s="37">
        <f t="shared" si="3"/>
        <v>0</v>
      </c>
      <c r="F44" s="37">
        <f t="shared" si="3"/>
        <v>0</v>
      </c>
      <c r="G44" s="37">
        <f t="shared" si="3"/>
        <v>0</v>
      </c>
      <c r="H44" s="37">
        <f t="shared" si="3"/>
        <v>0</v>
      </c>
      <c r="I44" s="37">
        <f t="shared" si="3"/>
        <v>0</v>
      </c>
      <c r="J44" s="37">
        <f t="shared" si="3"/>
        <v>0</v>
      </c>
      <c r="K44" s="37">
        <f t="shared" si="3"/>
        <v>0</v>
      </c>
      <c r="L44" s="37">
        <f t="shared" si="3"/>
        <v>0</v>
      </c>
      <c r="M44" s="37">
        <f t="shared" si="3"/>
        <v>0</v>
      </c>
      <c r="N44" s="188">
        <f t="shared" si="3"/>
        <v>0</v>
      </c>
      <c r="O44" s="271"/>
    </row>
    <row r="45" spans="1:15">
      <c r="A45" s="265"/>
      <c r="B45" s="27" t="s">
        <v>93</v>
      </c>
      <c r="C45" s="76">
        <v>282681</v>
      </c>
      <c r="D45" s="76"/>
      <c r="E45" s="76"/>
      <c r="F45" s="76"/>
      <c r="G45" s="76"/>
      <c r="H45" s="76"/>
      <c r="I45" s="76"/>
      <c r="J45" s="11"/>
      <c r="K45" s="11"/>
      <c r="L45" s="11"/>
      <c r="M45" s="11"/>
      <c r="N45" s="71"/>
    </row>
    <row r="46" spans="1:15">
      <c r="A46" s="265"/>
      <c r="B46" s="227" t="s">
        <v>94</v>
      </c>
      <c r="C46" s="228"/>
      <c r="D46" s="228"/>
      <c r="E46" s="230"/>
      <c r="F46" s="63"/>
      <c r="G46" s="63"/>
      <c r="H46" s="230"/>
      <c r="I46" s="228"/>
      <c r="J46" s="230"/>
      <c r="K46" s="230"/>
      <c r="L46" s="63"/>
      <c r="M46" s="63"/>
      <c r="N46" s="224"/>
    </row>
    <row r="47" spans="1:15" ht="40.5" customHeight="1" thickBot="1">
      <c r="A47" s="266"/>
      <c r="B47" s="226" t="s">
        <v>114</v>
      </c>
      <c r="C47" s="229">
        <v>0</v>
      </c>
      <c r="D47" s="229"/>
      <c r="E47" s="229"/>
      <c r="F47" s="231"/>
      <c r="G47" s="231"/>
      <c r="H47" s="229"/>
      <c r="I47" s="229"/>
      <c r="J47" s="229"/>
      <c r="K47" s="229"/>
      <c r="L47" s="232"/>
      <c r="M47" s="231"/>
      <c r="N47" s="233"/>
    </row>
    <row r="48" spans="1:15" ht="15" customHeight="1">
      <c r="A48" s="262" t="s">
        <v>13</v>
      </c>
      <c r="B48" s="128" t="s">
        <v>5</v>
      </c>
      <c r="C48" s="11">
        <v>3573.46</v>
      </c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129"/>
    </row>
    <row r="49" spans="1:15" ht="15" customHeight="1">
      <c r="A49" s="263"/>
      <c r="B49" s="128" t="str">
        <f>'VALORI CONTRACTE'!B47</f>
        <v>ONCOLOGIE ( medicamente cost-volum)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129"/>
    </row>
    <row r="50" spans="1:15">
      <c r="A50" s="264"/>
      <c r="B50" s="20" t="s">
        <v>24</v>
      </c>
      <c r="C50" s="11"/>
      <c r="D50" s="11"/>
      <c r="E50" s="78"/>
      <c r="F50" s="63"/>
      <c r="G50" s="11"/>
      <c r="H50" s="63"/>
      <c r="I50" s="11"/>
      <c r="J50" s="11"/>
      <c r="K50" s="11"/>
      <c r="L50" s="11"/>
      <c r="M50" s="11"/>
      <c r="N50" s="61"/>
    </row>
    <row r="51" spans="1:15">
      <c r="A51" s="264"/>
      <c r="B51" s="25" t="s">
        <v>36</v>
      </c>
      <c r="C51" s="11">
        <v>0</v>
      </c>
      <c r="D51" s="11"/>
      <c r="E51" s="37"/>
      <c r="F51" s="11"/>
      <c r="G51" s="11"/>
      <c r="H51" s="11"/>
      <c r="I51" s="11"/>
      <c r="J51" s="11"/>
      <c r="K51" s="11"/>
      <c r="L51" s="11"/>
      <c r="M51" s="11"/>
      <c r="N51" s="61"/>
    </row>
    <row r="52" spans="1:15">
      <c r="A52" s="264"/>
      <c r="B52" s="20" t="s">
        <v>8</v>
      </c>
      <c r="C52" s="11"/>
      <c r="D52" s="11"/>
      <c r="E52" s="78"/>
      <c r="F52" s="63"/>
      <c r="G52" s="11"/>
      <c r="H52" s="63"/>
      <c r="I52" s="11"/>
      <c r="J52" s="11"/>
      <c r="K52" s="11"/>
      <c r="L52" s="11"/>
      <c r="M52" s="11"/>
      <c r="N52" s="61"/>
    </row>
    <row r="53" spans="1:15" ht="13.5" thickBot="1">
      <c r="A53" s="266"/>
      <c r="B53" s="26" t="s">
        <v>9</v>
      </c>
      <c r="C53" s="48">
        <v>10000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64"/>
    </row>
    <row r="54" spans="1:15">
      <c r="A54" s="262" t="s">
        <v>14</v>
      </c>
      <c r="B54" s="19" t="s">
        <v>24</v>
      </c>
      <c r="C54" s="46"/>
      <c r="D54" s="46"/>
      <c r="E54" s="77"/>
      <c r="F54" s="46"/>
      <c r="G54" s="46"/>
      <c r="H54" s="46"/>
      <c r="I54" s="46"/>
      <c r="J54" s="46"/>
      <c r="K54" s="46"/>
      <c r="L54" s="46"/>
      <c r="M54" s="46"/>
      <c r="N54" s="60"/>
    </row>
    <row r="55" spans="1:15">
      <c r="A55" s="264"/>
      <c r="B55" s="27" t="s">
        <v>15</v>
      </c>
      <c r="C55" s="11">
        <f>C56+C57</f>
        <v>0</v>
      </c>
      <c r="D55" s="11">
        <f t="shared" ref="D55:K55" si="4">D56+D57</f>
        <v>0</v>
      </c>
      <c r="E55" s="11">
        <f t="shared" si="4"/>
        <v>0</v>
      </c>
      <c r="F55" s="11">
        <f t="shared" si="4"/>
        <v>0</v>
      </c>
      <c r="G55" s="11">
        <f t="shared" si="4"/>
        <v>0</v>
      </c>
      <c r="H55" s="11">
        <f t="shared" si="4"/>
        <v>0</v>
      </c>
      <c r="I55" s="11">
        <f t="shared" si="4"/>
        <v>0</v>
      </c>
      <c r="J55" s="11">
        <f t="shared" si="4"/>
        <v>0</v>
      </c>
      <c r="K55" s="11">
        <f t="shared" si="4"/>
        <v>0</v>
      </c>
      <c r="L55" s="11">
        <f>L56+L57</f>
        <v>0</v>
      </c>
      <c r="M55" s="11">
        <f>M56+M57</f>
        <v>0</v>
      </c>
      <c r="N55" s="119">
        <f>N56+N57</f>
        <v>0</v>
      </c>
      <c r="O55" s="271"/>
    </row>
    <row r="56" spans="1:15">
      <c r="A56" s="264"/>
      <c r="B56" s="139" t="s">
        <v>87</v>
      </c>
      <c r="C56" s="11">
        <v>0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61"/>
    </row>
    <row r="57" spans="1:15" s="6" customFormat="1">
      <c r="A57" s="264"/>
      <c r="B57" s="141" t="s">
        <v>90</v>
      </c>
      <c r="C57" s="78">
        <v>0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146"/>
    </row>
    <row r="58" spans="1:15" ht="28.5" customHeight="1">
      <c r="A58" s="264"/>
      <c r="B58" s="25" t="s">
        <v>40</v>
      </c>
      <c r="C58" s="11">
        <v>1439.9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61"/>
    </row>
    <row r="59" spans="1:15" ht="28.5" customHeight="1">
      <c r="A59" s="264"/>
      <c r="B59" s="39" t="s">
        <v>85</v>
      </c>
      <c r="C59" s="11">
        <v>11270.49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61"/>
    </row>
    <row r="60" spans="1:15" ht="30" customHeight="1">
      <c r="A60" s="264"/>
      <c r="B60" s="25" t="s">
        <v>72</v>
      </c>
      <c r="C60" s="11">
        <v>4650.5200000000004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61"/>
    </row>
    <row r="61" spans="1:15" ht="26.25">
      <c r="A61" s="264"/>
      <c r="B61" s="20" t="s">
        <v>10</v>
      </c>
      <c r="C61" s="62">
        <f t="shared" ref="C61:N61" si="5">C62+C63+C64</f>
        <v>89420.76</v>
      </c>
      <c r="D61" s="62">
        <f t="shared" si="5"/>
        <v>0</v>
      </c>
      <c r="E61" s="62">
        <f t="shared" si="5"/>
        <v>0</v>
      </c>
      <c r="F61" s="62">
        <f t="shared" si="5"/>
        <v>0</v>
      </c>
      <c r="G61" s="62">
        <f t="shared" si="5"/>
        <v>0</v>
      </c>
      <c r="H61" s="62">
        <f t="shared" si="5"/>
        <v>0</v>
      </c>
      <c r="I61" s="62">
        <f t="shared" si="5"/>
        <v>0</v>
      </c>
      <c r="J61" s="62">
        <f t="shared" si="5"/>
        <v>0</v>
      </c>
      <c r="K61" s="62">
        <f t="shared" si="5"/>
        <v>0</v>
      </c>
      <c r="L61" s="62">
        <f t="shared" si="5"/>
        <v>0</v>
      </c>
      <c r="M61" s="62">
        <f t="shared" si="5"/>
        <v>0</v>
      </c>
      <c r="N61" s="270">
        <f t="shared" si="5"/>
        <v>0</v>
      </c>
    </row>
    <row r="62" spans="1:15">
      <c r="A62" s="264"/>
      <c r="B62" s="28" t="s">
        <v>16</v>
      </c>
      <c r="C62" s="11">
        <v>0</v>
      </c>
      <c r="D62" s="11"/>
      <c r="E62" s="11"/>
      <c r="F62" s="11"/>
      <c r="G62" s="11"/>
      <c r="H62" s="11"/>
      <c r="I62" s="11"/>
      <c r="J62" s="65"/>
      <c r="K62" s="65"/>
      <c r="L62" s="65"/>
      <c r="M62" s="65"/>
      <c r="N62" s="61"/>
    </row>
    <row r="63" spans="1:15">
      <c r="A63" s="264"/>
      <c r="B63" s="29" t="s">
        <v>41</v>
      </c>
      <c r="C63" s="11">
        <v>84561.76</v>
      </c>
      <c r="D63" s="11"/>
      <c r="E63" s="11"/>
      <c r="F63" s="11"/>
      <c r="G63" s="11"/>
      <c r="H63" s="11"/>
      <c r="I63" s="11"/>
      <c r="J63" s="65"/>
      <c r="K63" s="65"/>
      <c r="L63" s="65"/>
      <c r="M63" s="65"/>
      <c r="N63" s="61"/>
    </row>
    <row r="64" spans="1:15" ht="25.5" customHeight="1">
      <c r="A64" s="264"/>
      <c r="B64" s="28" t="s">
        <v>44</v>
      </c>
      <c r="C64" s="11">
        <v>4859</v>
      </c>
      <c r="D64" s="11"/>
      <c r="E64" s="11"/>
      <c r="F64" s="11"/>
      <c r="G64" s="11"/>
      <c r="H64" s="11"/>
      <c r="I64" s="11"/>
      <c r="J64" s="65"/>
      <c r="K64" s="65"/>
      <c r="L64" s="66"/>
      <c r="M64" s="65"/>
      <c r="N64" s="61"/>
    </row>
    <row r="65" spans="1:14" ht="27" customHeight="1">
      <c r="A65" s="265"/>
      <c r="B65" s="36" t="s">
        <v>11</v>
      </c>
      <c r="C65" s="11"/>
      <c r="D65" s="11"/>
      <c r="E65" s="78"/>
      <c r="F65" s="11"/>
      <c r="G65" s="67"/>
      <c r="H65" s="67"/>
      <c r="I65" s="11"/>
      <c r="J65" s="65"/>
      <c r="K65" s="68"/>
      <c r="L65" s="69"/>
      <c r="M65" s="65"/>
      <c r="N65" s="61"/>
    </row>
    <row r="66" spans="1:14" ht="16.5" customHeight="1">
      <c r="A66" s="265"/>
      <c r="B66" s="41" t="s">
        <v>67</v>
      </c>
      <c r="C66" s="11">
        <v>0</v>
      </c>
      <c r="D66" s="11"/>
      <c r="E66" s="51"/>
      <c r="F66" s="11"/>
      <c r="G66" s="51"/>
      <c r="H66" s="11"/>
      <c r="I66" s="51"/>
      <c r="J66" s="65"/>
      <c r="K66" s="65"/>
      <c r="L66" s="65"/>
      <c r="M66" s="65"/>
      <c r="N66" s="61"/>
    </row>
    <row r="67" spans="1:14" ht="13.5" thickBot="1">
      <c r="A67" s="266"/>
      <c r="B67" s="53" t="s">
        <v>69</v>
      </c>
      <c r="C67" s="80">
        <v>51185.31</v>
      </c>
      <c r="D67" s="80"/>
      <c r="E67" s="48"/>
      <c r="F67" s="80"/>
      <c r="G67" s="48"/>
      <c r="H67" s="80"/>
      <c r="I67" s="48"/>
      <c r="J67" s="81"/>
      <c r="K67" s="81"/>
      <c r="L67" s="81"/>
      <c r="M67" s="81"/>
      <c r="N67" s="64"/>
    </row>
    <row r="68" spans="1:14" ht="25.5">
      <c r="A68" s="262" t="s">
        <v>17</v>
      </c>
      <c r="B68" s="45" t="s">
        <v>101</v>
      </c>
      <c r="C68" s="46">
        <f>C69+C70</f>
        <v>624000</v>
      </c>
      <c r="D68" s="46">
        <f t="shared" ref="D68:N68" si="6">D69+D70</f>
        <v>0</v>
      </c>
      <c r="E68" s="46">
        <f t="shared" si="6"/>
        <v>0</v>
      </c>
      <c r="F68" s="46">
        <f t="shared" si="6"/>
        <v>0</v>
      </c>
      <c r="G68" s="46">
        <f t="shared" si="6"/>
        <v>0</v>
      </c>
      <c r="H68" s="46">
        <f t="shared" si="6"/>
        <v>0</v>
      </c>
      <c r="I68" s="46">
        <f t="shared" si="6"/>
        <v>0</v>
      </c>
      <c r="J68" s="46">
        <f t="shared" si="6"/>
        <v>0</v>
      </c>
      <c r="K68" s="46">
        <f t="shared" si="6"/>
        <v>0</v>
      </c>
      <c r="L68" s="46">
        <f t="shared" si="6"/>
        <v>0</v>
      </c>
      <c r="M68" s="46">
        <f t="shared" si="6"/>
        <v>0</v>
      </c>
      <c r="N68" s="46">
        <f t="shared" si="6"/>
        <v>0</v>
      </c>
    </row>
    <row r="69" spans="1:14">
      <c r="A69" s="264"/>
      <c r="B69" s="145" t="s">
        <v>88</v>
      </c>
      <c r="C69" s="11">
        <v>624000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61"/>
    </row>
    <row r="70" spans="1:14" s="3" customFormat="1">
      <c r="A70" s="264"/>
      <c r="B70" s="209" t="s">
        <v>89</v>
      </c>
      <c r="C70" s="199">
        <v>0</v>
      </c>
      <c r="D70" s="216"/>
      <c r="E70" s="63"/>
      <c r="F70" s="63"/>
      <c r="G70" s="63"/>
      <c r="H70" s="63"/>
      <c r="I70" s="63"/>
      <c r="J70" s="63"/>
      <c r="K70" s="63"/>
      <c r="L70" s="63"/>
      <c r="M70" s="63"/>
      <c r="N70" s="71"/>
    </row>
    <row r="71" spans="1:14" s="3" customFormat="1" ht="25.5">
      <c r="A71" s="264"/>
      <c r="B71" s="45" t="s">
        <v>95</v>
      </c>
      <c r="C71" s="11">
        <f t="shared" ref="C71" si="7">C72+C73</f>
        <v>199805.35</v>
      </c>
      <c r="D71" s="11">
        <f t="shared" ref="D71" si="8">D72+D73</f>
        <v>0</v>
      </c>
      <c r="E71" s="11">
        <f t="shared" ref="E71:H71" si="9">E72+E73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>I72+I73</f>
        <v>0</v>
      </c>
      <c r="J71" s="11">
        <f t="shared" ref="J71:N71" si="10">J72+J73</f>
        <v>0</v>
      </c>
      <c r="K71" s="11">
        <f t="shared" si="10"/>
        <v>0</v>
      </c>
      <c r="L71" s="11">
        <f t="shared" si="10"/>
        <v>0</v>
      </c>
      <c r="M71" s="11">
        <f t="shared" si="10"/>
        <v>0</v>
      </c>
      <c r="N71" s="11">
        <f t="shared" si="10"/>
        <v>0</v>
      </c>
    </row>
    <row r="72" spans="1:14" s="3" customFormat="1">
      <c r="A72" s="264"/>
      <c r="B72" s="204" t="s">
        <v>106</v>
      </c>
      <c r="C72" s="11">
        <f>199805.35-1532.46</f>
        <v>198272.89</v>
      </c>
      <c r="D72" s="216"/>
      <c r="E72" s="63"/>
      <c r="F72" s="63"/>
      <c r="G72" s="63"/>
      <c r="H72" s="63"/>
      <c r="I72" s="11"/>
      <c r="J72" s="11"/>
      <c r="K72" s="11"/>
      <c r="L72" s="56"/>
      <c r="M72" s="63"/>
      <c r="N72" s="71"/>
    </row>
    <row r="73" spans="1:14" s="3" customFormat="1">
      <c r="A73" s="264"/>
      <c r="B73" s="209" t="s">
        <v>89</v>
      </c>
      <c r="C73" s="63">
        <v>1532.46</v>
      </c>
      <c r="D73" s="216"/>
      <c r="E73" s="63"/>
      <c r="F73" s="63"/>
      <c r="G73" s="63"/>
      <c r="H73" s="63"/>
      <c r="I73" s="11"/>
      <c r="J73" s="11"/>
      <c r="K73" s="63"/>
      <c r="L73" s="63"/>
      <c r="M73" s="63"/>
      <c r="N73" s="71"/>
    </row>
    <row r="74" spans="1:14" s="3" customFormat="1">
      <c r="A74" s="264"/>
      <c r="B74" s="36" t="s">
        <v>53</v>
      </c>
      <c r="C74" s="11">
        <v>398304.05</v>
      </c>
      <c r="D74" s="216"/>
      <c r="E74" s="63"/>
      <c r="F74" s="63"/>
      <c r="G74" s="63"/>
      <c r="H74" s="63"/>
      <c r="I74" s="63"/>
      <c r="J74" s="11"/>
      <c r="K74" s="11"/>
      <c r="L74" s="56"/>
      <c r="M74" s="63"/>
      <c r="N74" s="71"/>
    </row>
    <row r="75" spans="1:14" ht="26.25" customHeight="1">
      <c r="A75" s="264"/>
      <c r="B75" s="20" t="s">
        <v>7</v>
      </c>
      <c r="C75" s="40">
        <f t="shared" ref="C75:N75" si="11">SUM(C76:C85)</f>
        <v>600770.38</v>
      </c>
      <c r="D75" s="40">
        <f t="shared" si="11"/>
        <v>0</v>
      </c>
      <c r="E75" s="40">
        <f t="shared" si="11"/>
        <v>0</v>
      </c>
      <c r="F75" s="40">
        <f t="shared" si="11"/>
        <v>0</v>
      </c>
      <c r="G75" s="40">
        <f t="shared" si="11"/>
        <v>0</v>
      </c>
      <c r="H75" s="40">
        <f t="shared" si="11"/>
        <v>0</v>
      </c>
      <c r="I75" s="40">
        <f t="shared" si="11"/>
        <v>0</v>
      </c>
      <c r="J75" s="40">
        <f t="shared" si="11"/>
        <v>0</v>
      </c>
      <c r="K75" s="40">
        <f t="shared" si="11"/>
        <v>0</v>
      </c>
      <c r="L75" s="40">
        <f t="shared" si="11"/>
        <v>0</v>
      </c>
      <c r="M75" s="40">
        <f t="shared" si="11"/>
        <v>0</v>
      </c>
      <c r="N75" s="220">
        <f t="shared" si="11"/>
        <v>0</v>
      </c>
    </row>
    <row r="76" spans="1:14">
      <c r="A76" s="264"/>
      <c r="B76" s="27" t="s">
        <v>18</v>
      </c>
      <c r="C76" s="11">
        <v>83963.05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61"/>
    </row>
    <row r="77" spans="1:14" ht="27.75" customHeight="1">
      <c r="A77" s="264"/>
      <c r="B77" s="27" t="s">
        <v>28</v>
      </c>
      <c r="C77" s="11">
        <v>25323.200000000001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61"/>
    </row>
    <row r="78" spans="1:14">
      <c r="A78" s="264"/>
      <c r="B78" s="27" t="s">
        <v>29</v>
      </c>
      <c r="C78" s="11">
        <v>21400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61"/>
    </row>
    <row r="79" spans="1:14">
      <c r="A79" s="264"/>
      <c r="B79" s="27" t="s">
        <v>30</v>
      </c>
      <c r="C79" s="11">
        <v>0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61"/>
    </row>
    <row r="80" spans="1:14">
      <c r="A80" s="264"/>
      <c r="B80" s="27" t="s">
        <v>31</v>
      </c>
      <c r="C80" s="11">
        <v>0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61"/>
    </row>
    <row r="81" spans="1:15">
      <c r="A81" s="264"/>
      <c r="B81" s="27" t="s">
        <v>32</v>
      </c>
      <c r="C81" s="11">
        <v>14550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61"/>
    </row>
    <row r="82" spans="1:15">
      <c r="A82" s="264"/>
      <c r="B82" s="27" t="s">
        <v>68</v>
      </c>
      <c r="C82" s="11">
        <v>0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61"/>
    </row>
    <row r="83" spans="1:15" ht="25.5">
      <c r="A83" s="264"/>
      <c r="B83" s="27" t="s">
        <v>33</v>
      </c>
      <c r="C83" s="11">
        <v>0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61"/>
    </row>
    <row r="84" spans="1:15" ht="38.25">
      <c r="A84" s="264"/>
      <c r="B84" s="25" t="s">
        <v>34</v>
      </c>
      <c r="C84" s="11">
        <v>392119.03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61"/>
    </row>
    <row r="85" spans="1:15" ht="26.25" thickBot="1">
      <c r="A85" s="266"/>
      <c r="B85" s="26" t="s">
        <v>35</v>
      </c>
      <c r="C85" s="48">
        <v>63415.1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64"/>
    </row>
    <row r="86" spans="1:15" ht="13.5">
      <c r="A86" s="262" t="s">
        <v>19</v>
      </c>
      <c r="B86" s="30" t="s">
        <v>20</v>
      </c>
      <c r="C86" s="70">
        <f>C87+C88+C91</f>
        <v>3117575.98</v>
      </c>
      <c r="D86" s="70">
        <f t="shared" ref="D86:N86" si="12">D87+D88+D91</f>
        <v>0</v>
      </c>
      <c r="E86" s="70">
        <f t="shared" si="12"/>
        <v>0</v>
      </c>
      <c r="F86" s="70">
        <f t="shared" si="12"/>
        <v>0</v>
      </c>
      <c r="G86" s="70">
        <f t="shared" si="12"/>
        <v>0</v>
      </c>
      <c r="H86" s="70">
        <f t="shared" si="12"/>
        <v>0</v>
      </c>
      <c r="I86" s="70">
        <f t="shared" si="12"/>
        <v>0</v>
      </c>
      <c r="J86" s="70">
        <f t="shared" si="12"/>
        <v>0</v>
      </c>
      <c r="K86" s="70">
        <f t="shared" si="12"/>
        <v>0</v>
      </c>
      <c r="L86" s="70">
        <f t="shared" si="12"/>
        <v>0</v>
      </c>
      <c r="M86" s="70">
        <f t="shared" si="12"/>
        <v>0</v>
      </c>
      <c r="N86" s="273">
        <f t="shared" si="12"/>
        <v>0</v>
      </c>
    </row>
    <row r="87" spans="1:15">
      <c r="A87" s="264"/>
      <c r="B87" s="25" t="s">
        <v>48</v>
      </c>
      <c r="C87" s="11">
        <v>800676.32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71"/>
    </row>
    <row r="88" spans="1:15">
      <c r="A88" s="264"/>
      <c r="B88" s="25" t="s">
        <v>49</v>
      </c>
      <c r="C88" s="11">
        <f>C89+C90</f>
        <v>881470.33</v>
      </c>
      <c r="D88" s="11">
        <f t="shared" ref="D88:N88" si="13">D89+D90</f>
        <v>0</v>
      </c>
      <c r="E88" s="11">
        <f t="shared" si="13"/>
        <v>0</v>
      </c>
      <c r="F88" s="11">
        <f t="shared" si="13"/>
        <v>0</v>
      </c>
      <c r="G88" s="11">
        <f t="shared" si="13"/>
        <v>0</v>
      </c>
      <c r="H88" s="11">
        <f t="shared" si="13"/>
        <v>0</v>
      </c>
      <c r="I88" s="11">
        <f t="shared" si="13"/>
        <v>0</v>
      </c>
      <c r="J88" s="11">
        <f t="shared" si="13"/>
        <v>0</v>
      </c>
      <c r="K88" s="11">
        <f t="shared" si="13"/>
        <v>0</v>
      </c>
      <c r="L88" s="11">
        <f t="shared" si="13"/>
        <v>0</v>
      </c>
      <c r="M88" s="11">
        <f t="shared" si="13"/>
        <v>0</v>
      </c>
      <c r="N88" s="119">
        <f t="shared" si="13"/>
        <v>0</v>
      </c>
      <c r="O88" s="271"/>
    </row>
    <row r="89" spans="1:15">
      <c r="A89" s="264"/>
      <c r="B89" s="145" t="s">
        <v>88</v>
      </c>
      <c r="C89" s="11">
        <v>873137.33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71"/>
    </row>
    <row r="90" spans="1:15" s="6" customFormat="1">
      <c r="A90" s="264"/>
      <c r="B90" s="144" t="s">
        <v>89</v>
      </c>
      <c r="C90" s="78">
        <v>8333</v>
      </c>
      <c r="D90" s="78"/>
      <c r="E90" s="78"/>
      <c r="F90" s="78"/>
      <c r="G90" s="78"/>
      <c r="I90" s="78"/>
      <c r="J90" s="78"/>
      <c r="K90" s="78"/>
      <c r="L90" s="78"/>
      <c r="M90" s="78"/>
      <c r="N90" s="146"/>
    </row>
    <row r="91" spans="1:15">
      <c r="A91" s="264"/>
      <c r="B91" s="25" t="s">
        <v>50</v>
      </c>
      <c r="C91" s="11">
        <v>1435429.33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71"/>
    </row>
    <row r="92" spans="1:15" ht="25.5">
      <c r="A92" s="31" t="s">
        <v>21</v>
      </c>
      <c r="B92" s="20" t="s">
        <v>43</v>
      </c>
      <c r="C92" s="37">
        <v>2508</v>
      </c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72"/>
    </row>
    <row r="93" spans="1:15" ht="25.5">
      <c r="A93" s="31" t="s">
        <v>22</v>
      </c>
      <c r="B93" s="20" t="s">
        <v>43</v>
      </c>
      <c r="C93" s="37">
        <v>2470</v>
      </c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72"/>
    </row>
    <row r="94" spans="1:15" ht="25.5">
      <c r="A94" s="31" t="s">
        <v>23</v>
      </c>
      <c r="B94" s="148" t="s">
        <v>43</v>
      </c>
      <c r="C94" s="37">
        <v>2508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72"/>
    </row>
    <row r="95" spans="1:15" ht="39" customHeight="1">
      <c r="A95" s="267" t="s">
        <v>4</v>
      </c>
      <c r="B95" s="20" t="s">
        <v>43</v>
      </c>
      <c r="C95" s="149">
        <f t="shared" ref="C95:N95" si="14">C96+C97</f>
        <v>2470</v>
      </c>
      <c r="D95" s="149">
        <f t="shared" si="14"/>
        <v>0</v>
      </c>
      <c r="E95" s="149">
        <f t="shared" si="14"/>
        <v>0</v>
      </c>
      <c r="F95" s="149">
        <f t="shared" si="14"/>
        <v>0</v>
      </c>
      <c r="G95" s="149">
        <f t="shared" si="14"/>
        <v>0</v>
      </c>
      <c r="H95" s="149">
        <f t="shared" si="14"/>
        <v>0</v>
      </c>
      <c r="I95" s="194">
        <f t="shared" si="14"/>
        <v>0</v>
      </c>
      <c r="J95" s="194">
        <f t="shared" si="14"/>
        <v>0</v>
      </c>
      <c r="K95" s="194">
        <f t="shared" si="14"/>
        <v>0</v>
      </c>
      <c r="L95" s="194">
        <f t="shared" si="14"/>
        <v>0</v>
      </c>
      <c r="M95" s="194">
        <f t="shared" si="14"/>
        <v>0</v>
      </c>
      <c r="N95" s="272">
        <f t="shared" si="14"/>
        <v>0</v>
      </c>
    </row>
    <row r="96" spans="1:15" ht="18" customHeight="1">
      <c r="A96" s="268"/>
      <c r="B96" s="183" t="s">
        <v>88</v>
      </c>
      <c r="C96" s="189">
        <v>2470</v>
      </c>
      <c r="D96" s="190"/>
      <c r="E96" s="190"/>
      <c r="F96" s="190"/>
      <c r="G96" s="190"/>
      <c r="H96" s="190"/>
      <c r="I96" s="195"/>
      <c r="J96" s="195"/>
      <c r="K96" s="195"/>
      <c r="L96" s="195"/>
      <c r="M96" s="195"/>
      <c r="N96" s="196"/>
    </row>
    <row r="97" spans="1:14" ht="22.5" customHeight="1" thickBot="1">
      <c r="A97" s="269"/>
      <c r="B97" s="186" t="s">
        <v>89</v>
      </c>
      <c r="C97" s="191">
        <v>0</v>
      </c>
      <c r="D97" s="212"/>
      <c r="E97" s="192"/>
      <c r="F97" s="192"/>
      <c r="G97" s="192"/>
      <c r="H97" s="192"/>
      <c r="I97" s="192"/>
      <c r="J97" s="192"/>
      <c r="K97" s="192"/>
      <c r="L97" s="192"/>
      <c r="M97" s="192"/>
      <c r="N97" s="193"/>
    </row>
    <row r="98" spans="1:14" ht="36.75" customHeight="1" thickBot="1">
      <c r="A98" s="52" t="s">
        <v>79</v>
      </c>
      <c r="B98" s="32" t="s">
        <v>43</v>
      </c>
      <c r="C98" s="37">
        <v>950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72"/>
    </row>
    <row r="99" spans="1:14" ht="32.25" customHeight="1" thickBot="1">
      <c r="A99" s="52" t="s">
        <v>77</v>
      </c>
      <c r="B99" s="136" t="s">
        <v>78</v>
      </c>
      <c r="C99" s="137">
        <v>296000</v>
      </c>
      <c r="D99" s="137"/>
      <c r="E99" s="137"/>
      <c r="F99" s="137"/>
      <c r="G99" s="137"/>
      <c r="H99" s="137"/>
      <c r="I99" s="137"/>
      <c r="J99" s="137"/>
      <c r="K99" s="137"/>
      <c r="L99" s="221"/>
      <c r="M99" s="137"/>
      <c r="N99" s="138"/>
    </row>
  </sheetData>
  <mergeCells count="10">
    <mergeCell ref="A95:A97"/>
    <mergeCell ref="A54:A67"/>
    <mergeCell ref="A68:A85"/>
    <mergeCell ref="A86:A91"/>
    <mergeCell ref="A48:A53"/>
    <mergeCell ref="A4:C4"/>
    <mergeCell ref="A5:C5"/>
    <mergeCell ref="A7:A8"/>
    <mergeCell ref="B7:B8"/>
    <mergeCell ref="A9:A47"/>
  </mergeCells>
  <pageMargins left="0.43307086614173229" right="0.27559055118110237" top="0.23622047244094491" bottom="0.23622047244094491" header="0.19685039370078741" footer="0.15748031496062992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VALORI CONTRACTE</vt:lpstr>
      <vt:lpstr>EXECUTIE BUGETARA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2024-03-07T10:59:15Z</dcterms:modified>
</cp:coreProperties>
</file>