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<sst xmlns="http://schemas.openxmlformats.org/spreadsheetml/2006/main" count="63" uniqueCount="38">
  <si>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 xml:space="preserve">FURNIZOR </t>
  </si>
  <si>
    <t>SC AUDIO NOVA SRL</t>
  </si>
  <si>
    <t>SC AIR LIQUIDE VITALAIRE ROMANIA SRL</t>
  </si>
  <si>
    <t>SC ACTIV ORTOPEDIC SRL</t>
  </si>
  <si>
    <t>SC BIOSINTEX SRL</t>
  </si>
  <si>
    <t>SC BIOGEL SRL</t>
  </si>
  <si>
    <t>SC CLARFON SA</t>
  </si>
  <si>
    <t>SC EUROMEDICAL DISTRIBUTION GRUP SRL</t>
  </si>
  <si>
    <t xml:space="preserve">SC GIA DISTRI MED SRL </t>
  </si>
  <si>
    <t>SC LINDE GAZ ROMANIA S.R.L</t>
  </si>
  <si>
    <t>SC MEDICAL EXPRESS SRL</t>
  </si>
  <si>
    <t>SC MESSER ROMANIA GAZ SRL</t>
  </si>
  <si>
    <t>SC MOTIVATION SRL</t>
  </si>
  <si>
    <t>SC NEWMEDICS COM SRL</t>
  </si>
  <si>
    <t>SC ORTOPEDICA SRL</t>
  </si>
  <si>
    <t>SC ORTOPROFIL PROD ROMANIA SRL</t>
  </si>
  <si>
    <t>SC ORTOTECH SRL</t>
  </si>
  <si>
    <t>SC OSTEOPHARM SRL</t>
  </si>
  <si>
    <t>SC PAUL HARTMANN SRL</t>
  </si>
  <si>
    <t>SC PHARMA TELNET SRL</t>
  </si>
  <si>
    <t>SC PROAUDIOLOGICA SRL IASI</t>
  </si>
  <si>
    <t>TOTAL</t>
  </si>
  <si>
    <t>SC M-G EXIM ROMITALIA SRL</t>
  </si>
  <si>
    <t>NR CRT</t>
  </si>
  <si>
    <t>VAL PLATITA</t>
  </si>
  <si>
    <t>Intocmit,</t>
  </si>
  <si>
    <t>Ec.Livita Mariana</t>
  </si>
  <si>
    <t>Situatia platilor pe furnizori de dispozitive medicale-noiembrie 2017</t>
  </si>
  <si>
    <t>SC ADAPTARE RECUPERARE KINETOTERAPIE SRL</t>
  </si>
  <si>
    <t>SC MACRO INTERNATIONAL DISTRIBUTION</t>
  </si>
  <si>
    <t>SC ROMSOUND SRL</t>
  </si>
  <si>
    <t xml:space="preserve">SC A BERNASOUND SRL </t>
  </si>
  <si>
    <t>SC ROSAL ORTOPEDIC SRL</t>
  </si>
  <si>
    <t>Finantare ani preced</t>
  </si>
  <si>
    <t>Imputatie an curent</t>
  </si>
  <si>
    <t>TOTAL IMPUT</t>
  </si>
  <si>
    <t>Situatia platilor pe furnizori de dispozitive medicale-ianuarie 2019</t>
  </si>
  <si>
    <t>SC MEDAIR OXYGEN SOLUTION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</si>
</sst>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A2" sqref="A2:C31"/>
    </sheetView>
  </sheetViews>
  <sheetFormatPr defaultColWidth="9.140625" defaultRowHeight="12.75"/>
  <cols>
    <col min="2" max="2" width="47.140625" style="0" customWidth="1"/>
    <col min="3" max="3" width="18.28125" style="0" customWidth="1"/>
    <col min="4" max="4" width="20.28125" style="0" customWidth="1"/>
    <col min="5" max="5" width="26.8515625" style="0" customWidth="1"/>
    <col min="6" max="6" width="16.00390625" style="0" customWidth="1"/>
  </cols>
  <sheetData>
    <row r="2" spans="2:3" ht="12.75">
      <c r="B2" s="1" t="s">
        <v>27</v>
      </c>
      <c r="C2" s="2"/>
    </row>
    <row r="3" spans="2:3" ht="12.75">
      <c r="B3" s="1"/>
      <c r="C3" s="2"/>
    </row>
    <row r="4" spans="1:6" ht="12.75">
      <c r="A4" s="3" t="s">
        <v>23</v>
      </c>
      <c r="B4" s="4" t="s">
        <v>0</v>
      </c>
      <c r="C4" s="8" t="s">
        <v>24</v>
      </c>
      <c r="D4" s="3" t="s">
        <v>33</v>
      </c>
      <c r="E4" s="3" t="s">
        <v>34</v>
      </c>
      <c r="F4" s="11" t="s">
        <v>35</v>
      </c>
    </row>
    <row r="5" spans="1:6" ht="12.75">
      <c r="A5" s="10">
        <v>1</v>
      </c>
      <c r="B5" s="5" t="s">
        <v>31</v>
      </c>
      <c r="C5" s="5">
        <v>973.27</v>
      </c>
      <c r="D5" s="5"/>
      <c r="E5" s="5"/>
      <c r="F5" s="5"/>
    </row>
    <row r="6" spans="1:6" ht="12.75">
      <c r="A6" s="10">
        <v>2</v>
      </c>
      <c r="B6" s="9" t="s">
        <v>28</v>
      </c>
      <c r="C6" s="5">
        <f>1171.51</f>
        <v>1171.51</v>
      </c>
      <c r="D6" s="5"/>
      <c r="E6" s="5"/>
      <c r="F6" s="5"/>
    </row>
    <row r="7" spans="1:6" ht="12.75">
      <c r="A7" s="10">
        <v>3</v>
      </c>
      <c r="B7" s="5" t="s">
        <v>1</v>
      </c>
      <c r="C7" s="5">
        <f>3893.08+1946.54</f>
        <v>5839.62</v>
      </c>
      <c r="D7" s="5"/>
      <c r="E7" s="5"/>
      <c r="F7" s="5"/>
    </row>
    <row r="8" spans="1:6" ht="12.75">
      <c r="A8" s="10">
        <v>4</v>
      </c>
      <c r="B8" s="5" t="s">
        <v>2</v>
      </c>
      <c r="C8" s="5">
        <f>17657.04+18496.03+334.34+8545.09</f>
        <v>45032.5</v>
      </c>
      <c r="D8" s="5"/>
      <c r="E8" s="5">
        <v>5270.16</v>
      </c>
      <c r="F8" s="5">
        <f>D8+E8</f>
        <v>5270.16</v>
      </c>
    </row>
    <row r="9" spans="1:6" ht="12.75">
      <c r="A9" s="10">
        <v>5</v>
      </c>
      <c r="B9" s="5" t="s">
        <v>3</v>
      </c>
      <c r="C9" s="5">
        <f>128.88+2357.31</f>
        <v>2486.19</v>
      </c>
      <c r="D9" s="5">
        <v>2357.31</v>
      </c>
      <c r="E9" s="5">
        <v>333.64</v>
      </c>
      <c r="F9" s="5">
        <f aca="true" t="shared" si="0" ref="F9:F31">D9+E9</f>
        <v>2690.95</v>
      </c>
    </row>
    <row r="10" spans="1:6" ht="12.75">
      <c r="A10" s="10">
        <v>6</v>
      </c>
      <c r="B10" s="5" t="s">
        <v>4</v>
      </c>
      <c r="C10" s="5">
        <f>10499.7+10676.99</f>
        <v>21176.690000000002</v>
      </c>
      <c r="D10" s="5"/>
      <c r="E10" s="5"/>
      <c r="F10" s="5">
        <f t="shared" si="0"/>
        <v>0</v>
      </c>
    </row>
    <row r="11" spans="1:6" ht="12.75">
      <c r="A11" s="10">
        <v>7</v>
      </c>
      <c r="B11" s="5" t="s">
        <v>5</v>
      </c>
      <c r="C11" s="5">
        <f>13731.25+29575</f>
        <v>43306.25</v>
      </c>
      <c r="D11" s="5"/>
      <c r="E11" s="5"/>
      <c r="F11" s="5">
        <f t="shared" si="0"/>
        <v>0</v>
      </c>
    </row>
    <row r="12" spans="1:6" ht="12.75">
      <c r="A12" s="10">
        <v>8</v>
      </c>
      <c r="B12" s="5" t="s">
        <v>6</v>
      </c>
      <c r="C12" s="5">
        <v>1288.73</v>
      </c>
      <c r="D12" s="5"/>
      <c r="E12" s="5"/>
      <c r="F12" s="5">
        <f t="shared" si="0"/>
        <v>0</v>
      </c>
    </row>
    <row r="13" spans="1:6" ht="12.75">
      <c r="A13" s="10">
        <v>9</v>
      </c>
      <c r="B13" s="5" t="s">
        <v>7</v>
      </c>
      <c r="C13" s="5">
        <f>4867.86+4867.86</f>
        <v>9735.72</v>
      </c>
      <c r="D13" s="5"/>
      <c r="E13" s="5"/>
      <c r="F13" s="5">
        <f t="shared" si="0"/>
        <v>0</v>
      </c>
    </row>
    <row r="14" spans="1:6" ht="12.75">
      <c r="A14" s="10">
        <v>10</v>
      </c>
      <c r="B14" s="5" t="s">
        <v>8</v>
      </c>
      <c r="C14" s="5">
        <f>1794.6+2691.9</f>
        <v>4486.5</v>
      </c>
      <c r="D14" s="5"/>
      <c r="E14" s="5"/>
      <c r="F14" s="5">
        <f t="shared" si="0"/>
        <v>0</v>
      </c>
    </row>
    <row r="15" spans="1:6" ht="12.75">
      <c r="A15" s="10">
        <v>11</v>
      </c>
      <c r="B15" s="5" t="s">
        <v>9</v>
      </c>
      <c r="C15" s="5">
        <f>971.37+8096.43+12770.87</f>
        <v>21838.670000000002</v>
      </c>
      <c r="D15" s="5">
        <v>12770.87</v>
      </c>
      <c r="E15" s="5">
        <v>3451.01</v>
      </c>
      <c r="F15" s="5">
        <f t="shared" si="0"/>
        <v>16221.880000000001</v>
      </c>
    </row>
    <row r="16" spans="1:6" ht="12.75">
      <c r="A16" s="10">
        <v>12</v>
      </c>
      <c r="B16" s="5" t="s">
        <v>29</v>
      </c>
      <c r="C16" s="5">
        <f>1056.25+1056.25+1056.25</f>
        <v>3168.75</v>
      </c>
      <c r="D16" s="5"/>
      <c r="E16" s="5"/>
      <c r="F16" s="5">
        <f t="shared" si="0"/>
        <v>0</v>
      </c>
    </row>
    <row r="17" spans="1:6" ht="12.75">
      <c r="A17" s="10">
        <v>13</v>
      </c>
      <c r="B17" s="5" t="s">
        <v>22</v>
      </c>
      <c r="C17" s="5"/>
      <c r="D17" s="5"/>
      <c r="E17" s="5"/>
      <c r="F17" s="5">
        <f t="shared" si="0"/>
        <v>0</v>
      </c>
    </row>
    <row r="18" spans="1:6" ht="12.75">
      <c r="A18" s="10">
        <v>14</v>
      </c>
      <c r="B18" s="5" t="s">
        <v>10</v>
      </c>
      <c r="C18" s="5">
        <f>23344.72+19330.54+5137.91</f>
        <v>47813.17</v>
      </c>
      <c r="D18" s="5"/>
      <c r="E18" s="5"/>
      <c r="F18" s="5">
        <f t="shared" si="0"/>
        <v>0</v>
      </c>
    </row>
    <row r="19" spans="1:6" ht="12.75">
      <c r="A19" s="10">
        <v>15</v>
      </c>
      <c r="B19" s="5" t="s">
        <v>11</v>
      </c>
      <c r="C19" s="5">
        <f>11481.17+115.82+1500.33+16343.21</f>
        <v>29440.53</v>
      </c>
      <c r="D19" s="5">
        <v>16343.21</v>
      </c>
      <c r="E19" s="5">
        <v>6001.96</v>
      </c>
      <c r="F19" s="5">
        <f t="shared" si="0"/>
        <v>22345.17</v>
      </c>
    </row>
    <row r="20" spans="1:6" ht="12" customHeight="1">
      <c r="A20" s="10">
        <v>16</v>
      </c>
      <c r="B20" s="5" t="s">
        <v>12</v>
      </c>
      <c r="C20" s="5">
        <f>8941.98+7837.54</f>
        <v>16779.52</v>
      </c>
      <c r="D20" s="5"/>
      <c r="E20" s="5"/>
      <c r="F20" s="5">
        <f t="shared" si="0"/>
        <v>0</v>
      </c>
    </row>
    <row r="21" spans="1:6" ht="12.75">
      <c r="A21" s="10">
        <v>17</v>
      </c>
      <c r="B21" s="5" t="s">
        <v>13</v>
      </c>
      <c r="C21" s="5">
        <f>157.5+4112.85+176.4+122.26+1698.73</f>
        <v>6267.74</v>
      </c>
      <c r="D21" s="5">
        <v>1698.73</v>
      </c>
      <c r="E21" s="5">
        <v>1774.76</v>
      </c>
      <c r="F21" s="5">
        <f t="shared" si="0"/>
        <v>3473.49</v>
      </c>
    </row>
    <row r="22" spans="1:6" ht="12.75">
      <c r="A22" s="10">
        <v>18</v>
      </c>
      <c r="B22" s="5" t="s">
        <v>14</v>
      </c>
      <c r="C22" s="5">
        <f>23226.66+19902.78+4921.18+7137.65</f>
        <v>55188.270000000004</v>
      </c>
      <c r="D22" s="5">
        <v>7137.65</v>
      </c>
      <c r="E22" s="5">
        <v>1169.41</v>
      </c>
      <c r="F22" s="5">
        <f t="shared" si="0"/>
        <v>8307.06</v>
      </c>
    </row>
    <row r="23" spans="1:6" ht="12.75">
      <c r="A23" s="10">
        <v>19</v>
      </c>
      <c r="B23" s="5" t="s">
        <v>15</v>
      </c>
      <c r="C23" s="5">
        <f>137559.57+69171.38+56.78+23777.63+7482.93</f>
        <v>238048.29</v>
      </c>
      <c r="D23" s="5">
        <v>7482.93</v>
      </c>
      <c r="E23" s="5">
        <v>1264.74</v>
      </c>
      <c r="F23" s="5">
        <f t="shared" si="0"/>
        <v>8747.67</v>
      </c>
    </row>
    <row r="24" spans="1:6" ht="12.75">
      <c r="A24" s="10">
        <v>20</v>
      </c>
      <c r="B24" s="5" t="s">
        <v>16</v>
      </c>
      <c r="C24" s="5">
        <f>2167.07+253</f>
        <v>2420.07</v>
      </c>
      <c r="D24" s="5"/>
      <c r="E24" s="5"/>
      <c r="F24" s="5">
        <f t="shared" si="0"/>
        <v>0</v>
      </c>
    </row>
    <row r="25" spans="1:6" ht="12.75">
      <c r="A25" s="10">
        <v>21</v>
      </c>
      <c r="B25" s="5" t="s">
        <v>17</v>
      </c>
      <c r="C25" s="5">
        <f>637.06+2625.57</f>
        <v>3262.63</v>
      </c>
      <c r="D25" s="5"/>
      <c r="E25" s="5"/>
      <c r="F25" s="5">
        <f t="shared" si="0"/>
        <v>0</v>
      </c>
    </row>
    <row r="26" spans="1:6" ht="12.75">
      <c r="A26" s="10">
        <v>22</v>
      </c>
      <c r="B26" s="5" t="s">
        <v>18</v>
      </c>
      <c r="C26" s="5">
        <f>761.1+1268.5</f>
        <v>2029.6</v>
      </c>
      <c r="D26" s="5"/>
      <c r="E26" s="5"/>
      <c r="F26" s="5">
        <f t="shared" si="0"/>
        <v>0</v>
      </c>
    </row>
    <row r="27" spans="1:6" ht="12.75">
      <c r="A27" s="10">
        <v>23</v>
      </c>
      <c r="B27" s="5" t="s">
        <v>19</v>
      </c>
      <c r="C27" s="5">
        <f>1309.95+1309.95+1309.95</f>
        <v>3929.8500000000004</v>
      </c>
      <c r="D27" s="5"/>
      <c r="E27" s="5"/>
      <c r="F27" s="5">
        <f t="shared" si="0"/>
        <v>0</v>
      </c>
    </row>
    <row r="28" spans="1:6" ht="12.75">
      <c r="A28" s="10">
        <v>24</v>
      </c>
      <c r="B28" s="5" t="s">
        <v>20</v>
      </c>
      <c r="C28" s="5"/>
      <c r="D28" s="5"/>
      <c r="E28" s="5"/>
      <c r="F28" s="5">
        <f t="shared" si="0"/>
        <v>0</v>
      </c>
    </row>
    <row r="29" spans="1:6" ht="12.75">
      <c r="A29" s="10">
        <v>25</v>
      </c>
      <c r="B29" s="5" t="s">
        <v>30</v>
      </c>
      <c r="C29" s="5">
        <f>973.27+1946.54</f>
        <v>2919.81</v>
      </c>
      <c r="D29" s="5"/>
      <c r="E29" s="5"/>
      <c r="F29" s="5">
        <f t="shared" si="0"/>
        <v>0</v>
      </c>
    </row>
    <row r="30" spans="1:6" ht="12.75">
      <c r="A30" s="10">
        <v>26</v>
      </c>
      <c r="B30" s="5" t="s">
        <v>32</v>
      </c>
      <c r="C30" s="5">
        <v>216.12</v>
      </c>
      <c r="D30" s="5"/>
      <c r="E30" s="5"/>
      <c r="F30" s="5">
        <f t="shared" si="0"/>
        <v>0</v>
      </c>
    </row>
    <row r="31" spans="1:6" ht="12.75">
      <c r="A31" s="3"/>
      <c r="B31" s="3" t="s">
        <v>21</v>
      </c>
      <c r="C31" s="3">
        <f>SUM(C5:C30)</f>
        <v>568820</v>
      </c>
      <c r="D31" s="3">
        <f>SUM(D5:D30)</f>
        <v>47790.700000000004</v>
      </c>
      <c r="E31" s="3">
        <f>SUM(E8:E30)</f>
        <v>19265.68</v>
      </c>
      <c r="F31" s="3">
        <f t="shared" si="0"/>
        <v>67056.38</v>
      </c>
    </row>
    <row r="32" spans="1:3" ht="12.75">
      <c r="A32" s="6"/>
      <c r="B32" s="7"/>
      <c r="C32" s="6"/>
    </row>
    <row r="33" spans="2:3" ht="12.75">
      <c r="B33" s="6"/>
      <c r="C33" s="6"/>
    </row>
    <row r="34" ht="12.75">
      <c r="C34" t="s">
        <v>25</v>
      </c>
    </row>
    <row r="35" ht="12.75">
      <c r="C35" t="s">
        <v>26</v>
      </c>
    </row>
    <row r="39" ht="12.75">
      <c r="B39" s="9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7"/>
  <sheetViews>
    <sheetView tabSelected="1" workbookViewId="0" topLeftCell="A1">
      <selection activeCell="B33" sqref="B33"/>
    </sheetView>
  </sheetViews>
  <sheetFormatPr defaultColWidth="9.140625" defaultRowHeight="12.75"/>
  <cols>
    <col min="2" max="2" width="56.00390625" style="0" customWidth="1"/>
    <col min="3" max="3" width="24.28125" style="0" customWidth="1"/>
  </cols>
  <sheetData>
    <row r="2" spans="2:3" ht="12.75">
      <c r="B2" s="1" t="s">
        <v>36</v>
      </c>
      <c r="C2" s="2"/>
    </row>
    <row r="3" spans="2:3" ht="12.75">
      <c r="B3" s="1"/>
      <c r="C3" s="2"/>
    </row>
    <row r="4" spans="1:3" ht="12.75">
      <c r="A4" s="3" t="s">
        <v>23</v>
      </c>
      <c r="B4" s="4" t="s">
        <v>0</v>
      </c>
      <c r="C4" s="8" t="s">
        <v>24</v>
      </c>
    </row>
    <row r="5" spans="1:3" ht="12.75">
      <c r="A5" s="10">
        <v>1</v>
      </c>
      <c r="B5" s="9" t="s">
        <v>28</v>
      </c>
      <c r="C5" s="5">
        <f>954.53</f>
        <v>954.53</v>
      </c>
    </row>
    <row r="6" spans="1:3" ht="12.75">
      <c r="A6" s="10">
        <v>2</v>
      </c>
      <c r="B6" s="5" t="s">
        <v>1</v>
      </c>
      <c r="C6" s="5">
        <f>19158.65</f>
        <v>19158.65</v>
      </c>
    </row>
    <row r="7" spans="1:3" ht="12.75">
      <c r="A7" s="10">
        <v>3</v>
      </c>
      <c r="B7" s="5" t="s">
        <v>2</v>
      </c>
      <c r="C7" s="5">
        <f>18987.42</f>
        <v>18987.42</v>
      </c>
    </row>
    <row r="8" spans="1:3" ht="12.75">
      <c r="A8" s="10">
        <v>4</v>
      </c>
      <c r="B8" s="5" t="s">
        <v>3</v>
      </c>
      <c r="C8" s="5">
        <f>384.72</f>
        <v>384.72</v>
      </c>
    </row>
    <row r="9" spans="1:3" ht="12.75">
      <c r="A9" s="10">
        <v>5</v>
      </c>
      <c r="B9" s="5" t="s">
        <v>5</v>
      </c>
      <c r="C9" s="5">
        <f>8450</f>
        <v>8450</v>
      </c>
    </row>
    <row r="10" spans="1:3" ht="12.75">
      <c r="A10" s="10">
        <v>6</v>
      </c>
      <c r="B10" s="5" t="s">
        <v>6</v>
      </c>
      <c r="C10" s="5">
        <f>5006.72</f>
        <v>5006.72</v>
      </c>
    </row>
    <row r="11" spans="1:3" ht="12.75">
      <c r="A11" s="10">
        <v>7</v>
      </c>
      <c r="B11" s="5" t="s">
        <v>7</v>
      </c>
      <c r="C11" s="5">
        <f>8816.96</f>
        <v>8816.96</v>
      </c>
    </row>
    <row r="12" spans="1:3" ht="12.75">
      <c r="A12" s="10">
        <v>8</v>
      </c>
      <c r="B12" s="5" t="s">
        <v>9</v>
      </c>
      <c r="C12" s="5">
        <f>740.61+230.59</f>
        <v>971.2</v>
      </c>
    </row>
    <row r="13" spans="1:3" ht="12.75">
      <c r="A13" s="10">
        <v>9</v>
      </c>
      <c r="B13" s="5" t="s">
        <v>37</v>
      </c>
      <c r="C13" s="5">
        <f>2539.16</f>
        <v>2539.16</v>
      </c>
    </row>
    <row r="14" spans="1:3" ht="12.75">
      <c r="A14" s="10">
        <v>10</v>
      </c>
      <c r="B14" s="5" t="s">
        <v>10</v>
      </c>
      <c r="C14" s="5">
        <f>23025.71</f>
        <v>23025.71</v>
      </c>
    </row>
    <row r="15" spans="1:3" ht="12.75">
      <c r="A15" s="10">
        <v>11</v>
      </c>
      <c r="B15" s="5" t="s">
        <v>11</v>
      </c>
      <c r="C15" s="5">
        <f>9672.82</f>
        <v>9672.82</v>
      </c>
    </row>
    <row r="16" spans="1:3" ht="12.75">
      <c r="A16" s="10">
        <v>12</v>
      </c>
      <c r="B16" s="5" t="s">
        <v>12</v>
      </c>
      <c r="C16" s="5">
        <f>7514.17</f>
        <v>7514.17</v>
      </c>
    </row>
    <row r="17" spans="1:3" ht="12.75">
      <c r="A17" s="10">
        <v>13</v>
      </c>
      <c r="B17" s="5" t="s">
        <v>22</v>
      </c>
      <c r="C17" s="5">
        <v>3705.52</v>
      </c>
    </row>
    <row r="18" spans="1:3" ht="12.75">
      <c r="A18" s="10">
        <v>14</v>
      </c>
      <c r="B18" s="5" t="s">
        <v>13</v>
      </c>
      <c r="C18" s="5">
        <f>2734.81</f>
        <v>2734.81</v>
      </c>
    </row>
    <row r="19" spans="1:3" ht="12.75">
      <c r="A19" s="10">
        <v>15</v>
      </c>
      <c r="B19" s="5" t="s">
        <v>14</v>
      </c>
      <c r="C19" s="5">
        <f>9630.06</f>
        <v>9630.06</v>
      </c>
    </row>
    <row r="20" spans="1:3" ht="12.75">
      <c r="A20" s="10">
        <v>16</v>
      </c>
      <c r="B20" s="5" t="s">
        <v>15</v>
      </c>
      <c r="C20" s="5">
        <f>99761.86+151.4</f>
        <v>99913.26</v>
      </c>
    </row>
    <row r="21" spans="1:3" ht="12.75">
      <c r="A21" s="10">
        <v>17</v>
      </c>
      <c r="B21" s="5" t="s">
        <v>16</v>
      </c>
      <c r="C21" s="5">
        <f>770.9</f>
        <v>770.9</v>
      </c>
    </row>
    <row r="22" spans="1:3" ht="12.75">
      <c r="A22" s="10">
        <v>18</v>
      </c>
      <c r="B22" s="5" t="s">
        <v>17</v>
      </c>
      <c r="C22" s="5">
        <f>1465.15</f>
        <v>1465.15</v>
      </c>
    </row>
    <row r="23" spans="1:3" ht="12.75">
      <c r="A23" s="10">
        <v>19</v>
      </c>
      <c r="B23" s="5" t="s">
        <v>18</v>
      </c>
      <c r="C23" s="5">
        <v>507.4</v>
      </c>
    </row>
    <row r="24" spans="1:3" ht="12.75">
      <c r="A24" s="10">
        <v>20</v>
      </c>
      <c r="B24" s="5" t="s">
        <v>19</v>
      </c>
      <c r="C24" s="5">
        <f>3565.02</f>
        <v>3565.02</v>
      </c>
    </row>
    <row r="25" spans="1:3" ht="12.75">
      <c r="A25" s="10">
        <v>21</v>
      </c>
      <c r="B25" s="5" t="s">
        <v>20</v>
      </c>
      <c r="C25" s="5">
        <f>8066.8+4950.27</f>
        <v>13017.07</v>
      </c>
    </row>
    <row r="26" spans="1:3" ht="12.75">
      <c r="A26" s="10">
        <v>22</v>
      </c>
      <c r="B26" s="5" t="s">
        <v>30</v>
      </c>
      <c r="C26" s="5">
        <f>9075.15+16133.6</f>
        <v>25208.75</v>
      </c>
    </row>
    <row r="27" spans="1:3" ht="12.75">
      <c r="A27" s="3"/>
      <c r="B27" s="3" t="s">
        <v>21</v>
      </c>
      <c r="C27" s="3">
        <f>SUM(C5:C26)</f>
        <v>266000</v>
      </c>
    </row>
  </sheetData>
  <printOptions/>
  <pageMargins left="0.75" right="0.75" top="1" bottom="1" header="0.5" footer="0.5"/>
  <pageSetup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livita</cp:lastModifiedBy>
  <cp:lastPrinted>2018-03-15T12:15:03Z</cp:lastPrinted>
  <dcterms:created xsi:type="dcterms:W3CDTF">1996-10-14T23:33:28Z</dcterms:created>
  <dcterms:modified xsi:type="dcterms:W3CDTF">2019-03-18T07:58:53Z</dcterms:modified>
  <cp:category/>
  <cp:version/>
  <cp:contentType/>
  <cp:contentStatus/>
</cp:coreProperties>
</file>