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120" activeTab="2"/>
  </bookViews>
  <sheets>
    <sheet name="FEBRUARIE 2015" sheetId="1" r:id="rId1"/>
    <sheet name="plati ianuarie 2015" sheetId="2" r:id="rId2"/>
    <sheet name="plati farmacii med c+g" sheetId="3" r:id="rId3"/>
  </sheets>
  <definedNames>
    <definedName name="_xlnm.Print_Area" localSheetId="2">'plati farmacii med c+g'!$A$1:$O$79</definedName>
  </definedNames>
  <calcPr fullCalcOnLoad="1"/>
</workbook>
</file>

<file path=xl/sharedStrings.xml><?xml version="1.0" encoding="utf-8"?>
<sst xmlns="http://schemas.openxmlformats.org/spreadsheetml/2006/main" count="243" uniqueCount="102">
  <si>
    <t>CASA JUDETEANA DE ASIGURARI DE SANATATE VASLUI</t>
  </si>
  <si>
    <t xml:space="preserve">SITUATIA PLATILOR PE FURNIZORI DE MEDICAMENTE COMPENSATE SI GRATUITE </t>
  </si>
  <si>
    <t>Nr.crt.</t>
  </si>
  <si>
    <t>Denumire Farmacie</t>
  </si>
  <si>
    <t>TOTAL</t>
  </si>
  <si>
    <t>BALSAM</t>
  </si>
  <si>
    <t xml:space="preserve">BIOSFARM </t>
  </si>
  <si>
    <t>CARMYSYM</t>
  </si>
  <si>
    <t xml:space="preserve">CHIMFARM </t>
  </si>
  <si>
    <t xml:space="preserve">CONDUR </t>
  </si>
  <si>
    <t>CORAGAFARM</t>
  </si>
  <si>
    <t>DANIELOPOLU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</si>
  <si>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</si>
  <si>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</si>
  <si>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</si>
  <si>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</si>
  <si>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</si>
  <si>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GREEN VISION CONSULTING </t>
  </si>
  <si>
    <t xml:space="preserve">HYPOCRATE </t>
  </si>
  <si>
    <t>INAFARM STAR</t>
  </si>
  <si>
    <t xml:space="preserve">LAVIRA TRANSPORT </t>
  </si>
  <si>
    <t xml:space="preserve">MEDIMFARM </t>
  </si>
  <si>
    <t xml:space="preserve">MOLDOFARM INVEST </t>
  </si>
  <si>
    <t>NICOLINA FARM</t>
  </si>
  <si>
    <t xml:space="preserve">PLANTAGO TEHNOFARM </t>
  </si>
  <si>
    <t xml:space="preserve">RA </t>
  </si>
  <si>
    <t xml:space="preserve">ROMOLD </t>
  </si>
  <si>
    <t xml:space="preserve">ROPHARMA </t>
  </si>
  <si>
    <t>ROSIFARM</t>
  </si>
  <si>
    <t>ARTEMISIA FARM</t>
  </si>
  <si>
    <t xml:space="preserve">SANTAVIC FARM </t>
  </si>
  <si>
    <t>S.I.E.P.C.O.F.A.R.</t>
  </si>
  <si>
    <t xml:space="preserve">SANTAC </t>
  </si>
  <si>
    <t>SASVIRO</t>
  </si>
  <si>
    <t xml:space="preserve">ALPHA MED </t>
  </si>
  <si>
    <t xml:space="preserve">AVALUX-STAR </t>
  </si>
  <si>
    <t xml:space="preserve">CAMPANULA FARM </t>
  </si>
  <si>
    <t xml:space="preserve">CRATEGUS PHARMA </t>
  </si>
  <si>
    <t xml:space="preserve">DALYA </t>
  </si>
  <si>
    <t xml:space="preserve">DAMIDAR </t>
  </si>
  <si>
    <t xml:space="preserve">DAVILLA </t>
  </si>
  <si>
    <t xml:space="preserve">ELEFARM </t>
  </si>
  <si>
    <t xml:space="preserve">FARMONI IMPEX </t>
  </si>
  <si>
    <t xml:space="preserve">GRUP IRI FARM </t>
  </si>
  <si>
    <t xml:space="preserve">HERFARM </t>
  </si>
  <si>
    <t xml:space="preserve">LEVENTICA </t>
  </si>
  <si>
    <t xml:space="preserve">MEDFARM </t>
  </si>
  <si>
    <t xml:space="preserve">MENTOGELY </t>
  </si>
  <si>
    <t xml:space="preserve">NIKI PHARM </t>
  </si>
  <si>
    <t>PANROSE FARM</t>
  </si>
  <si>
    <t xml:space="preserve">PRIMULA </t>
  </si>
  <si>
    <t xml:space="preserve">PROFILACT FARM </t>
  </si>
  <si>
    <t xml:space="preserve">PUNCTFARM </t>
  </si>
  <si>
    <t xml:space="preserve">RUBI FARM </t>
  </si>
  <si>
    <t xml:space="preserve">SANIFARM </t>
  </si>
  <si>
    <t xml:space="preserve">SIRACO FARM </t>
  </si>
  <si>
    <t xml:space="preserve">VILLAGE POSTPHARMCY </t>
  </si>
  <si>
    <t xml:space="preserve">VITAFARM </t>
  </si>
  <si>
    <t xml:space="preserve">VIVIAN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</si>
  <si>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</si>
  <si>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</si>
  <si>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</si>
  <si>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</si>
  <si>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</si>
  <si>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TERAPIA SRL BARLAD</t>
  </si>
  <si>
    <t>TONIC LIFE FARMA</t>
  </si>
  <si>
    <t xml:space="preserve">VITALPHARM </t>
  </si>
  <si>
    <t>VOIN</t>
  </si>
  <si>
    <t>TOTAL :</t>
  </si>
  <si>
    <t>CASA JUDETEANA DE ASIGURARI VASLUI</t>
  </si>
  <si>
    <t xml:space="preserve">Plati medicamente compensate si gratuite </t>
  </si>
  <si>
    <t>HELIANTHI</t>
  </si>
  <si>
    <t>PARACELSUS</t>
  </si>
  <si>
    <t>PROFARM COMP</t>
  </si>
  <si>
    <t>MYRRHA FARM SRL</t>
  </si>
  <si>
    <t>ADRYMAR</t>
  </si>
  <si>
    <t>Total general</t>
  </si>
  <si>
    <t>HELIANTHY</t>
  </si>
  <si>
    <t xml:space="preserve">MYRRHA FARM SRL </t>
  </si>
  <si>
    <t xml:space="preserve">PARACELSUS </t>
  </si>
  <si>
    <t xml:space="preserve">ADRYMAR </t>
  </si>
  <si>
    <t xml:space="preserve">          efectuate pe luna ianuarie 2015</t>
  </si>
  <si>
    <t xml:space="preserve">         EFECTUATE LUNAR PE ANUL 2015</t>
  </si>
  <si>
    <t>Plati med c+g ianuarie 2015</t>
  </si>
  <si>
    <t>Plati med c+g februarie 2015</t>
  </si>
  <si>
    <t>Plati med c+g martie 2015</t>
  </si>
  <si>
    <t>Plati med c+g aprilie 2015</t>
  </si>
  <si>
    <t>Plati med c+g mai 2015</t>
  </si>
  <si>
    <t>Plati med c+g iunie 2015</t>
  </si>
  <si>
    <t>Plati med c+g iulie 2015</t>
  </si>
  <si>
    <t>Plati med c+g august 2015</t>
  </si>
  <si>
    <t>Plati med c+g septembrie 2015</t>
  </si>
  <si>
    <t>Plati med c+g octombrie 2015</t>
  </si>
  <si>
    <t>Plati med c+g noiembrie 2015</t>
  </si>
  <si>
    <t>Plati med c+g decembrie 2015</t>
  </si>
  <si>
    <t xml:space="preserve">MEDFARM SRL </t>
  </si>
  <si>
    <t>CATENA HYGEIA SRL</t>
  </si>
  <si>
    <t>ONIAGROFARM SRL</t>
  </si>
  <si>
    <t xml:space="preserve">          efectuate pe luna februarie 2015</t>
  </si>
  <si>
    <t>VITAFARM srl</t>
  </si>
  <si>
    <t>VIVIAN SRL</t>
  </si>
  <si>
    <t>VITALPHARM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</si>
</sst>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58">
      <selection activeCell="F82" sqref="F82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98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8255.79+5747.07</f>
        <v>14002.86</v>
      </c>
    </row>
    <row r="11" spans="2:4" ht="12.75">
      <c r="B11" s="4">
        <v>2</v>
      </c>
      <c r="C11" s="4" t="s">
        <v>34</v>
      </c>
      <c r="D11" s="5">
        <v>2296.05</v>
      </c>
    </row>
    <row r="12" spans="2:4" ht="12.75">
      <c r="B12" s="4">
        <v>3</v>
      </c>
      <c r="C12" s="4" t="s">
        <v>29</v>
      </c>
      <c r="D12" s="5">
        <f>2506.16+10264.26+16518.39</f>
        <v>29288.809999999998</v>
      </c>
    </row>
    <row r="13" spans="2:4" ht="12.75">
      <c r="B13" s="4">
        <v>4</v>
      </c>
      <c r="C13" s="4" t="s">
        <v>35</v>
      </c>
      <c r="D13" s="5">
        <f>59808.77+51256.14+24485+30000+71127</f>
        <v>236676.91</v>
      </c>
    </row>
    <row r="14" spans="2:4" ht="12.75">
      <c r="B14" s="4">
        <v>5</v>
      </c>
      <c r="C14" s="4" t="s">
        <v>5</v>
      </c>
      <c r="D14" s="5">
        <v>48561.45</v>
      </c>
    </row>
    <row r="15" spans="2:4" ht="12.75">
      <c r="B15" s="4">
        <v>6</v>
      </c>
      <c r="C15" s="4" t="s">
        <v>6</v>
      </c>
      <c r="D15" s="5">
        <v>248384.88</v>
      </c>
    </row>
    <row r="16" spans="2:4" ht="12.75">
      <c r="B16" s="4">
        <v>7</v>
      </c>
      <c r="C16" s="4" t="s">
        <v>36</v>
      </c>
      <c r="D16" s="5">
        <v>9299.46</v>
      </c>
    </row>
    <row r="17" spans="2:4" ht="12.75">
      <c r="B17" s="4">
        <v>8</v>
      </c>
      <c r="C17" s="4" t="s">
        <v>7</v>
      </c>
      <c r="D17" s="5">
        <v>10348.83</v>
      </c>
    </row>
    <row r="18" spans="2:4" ht="12.75">
      <c r="B18" s="4">
        <v>9</v>
      </c>
      <c r="C18" s="4" t="s">
        <v>96</v>
      </c>
      <c r="D18" s="5"/>
    </row>
    <row r="19" spans="2:4" ht="12.75">
      <c r="B19" s="4">
        <v>10</v>
      </c>
      <c r="C19" s="4" t="s">
        <v>8</v>
      </c>
      <c r="D19" s="5">
        <v>36253.69</v>
      </c>
    </row>
    <row r="20" spans="2:4" ht="12.75">
      <c r="B20" s="4">
        <v>11</v>
      </c>
      <c r="C20" s="4" t="s">
        <v>9</v>
      </c>
      <c r="D20" s="5">
        <v>22402.62</v>
      </c>
    </row>
    <row r="21" spans="2:4" ht="12.75">
      <c r="B21" s="4">
        <v>12</v>
      </c>
      <c r="C21" s="4" t="s">
        <v>10</v>
      </c>
      <c r="D21" s="5">
        <v>7699.29</v>
      </c>
    </row>
    <row r="22" spans="2:4" ht="12.75">
      <c r="B22" s="4">
        <v>13</v>
      </c>
      <c r="C22" s="4" t="s">
        <v>37</v>
      </c>
      <c r="D22" s="5">
        <v>84418.42</v>
      </c>
    </row>
    <row r="23" spans="2:4" ht="12.75">
      <c r="B23" s="4">
        <v>14</v>
      </c>
      <c r="C23" s="4" t="s">
        <v>38</v>
      </c>
      <c r="D23" s="5">
        <f>4638.03+10000+22000+1254.65</f>
        <v>37892.68</v>
      </c>
    </row>
    <row r="24" spans="2:4" ht="12.75">
      <c r="B24" s="4">
        <v>15</v>
      </c>
      <c r="C24" s="4" t="s">
        <v>39</v>
      </c>
      <c r="D24" s="5">
        <v>5528.78</v>
      </c>
    </row>
    <row r="25" spans="2:4" ht="12.75">
      <c r="B25" s="4">
        <v>16</v>
      </c>
      <c r="C25" s="4" t="s">
        <v>11</v>
      </c>
      <c r="D25" s="5">
        <f>1672.4+51163.69+42875</f>
        <v>95711.09</v>
      </c>
    </row>
    <row r="26" spans="2:4" ht="12.75">
      <c r="B26" s="4">
        <v>17</v>
      </c>
      <c r="C26" s="4" t="s">
        <v>40</v>
      </c>
      <c r="D26" s="5">
        <v>30035.52</v>
      </c>
    </row>
    <row r="27" spans="2:4" ht="12.75">
      <c r="B27" s="4">
        <v>18</v>
      </c>
      <c r="C27" s="6" t="s">
        <v>41</v>
      </c>
      <c r="D27" s="5">
        <v>53918.42</v>
      </c>
    </row>
    <row r="28" spans="2:4" ht="12.75">
      <c r="B28" s="4">
        <v>19</v>
      </c>
      <c r="C28" s="4" t="s">
        <v>12</v>
      </c>
      <c r="D28" s="5">
        <v>180750.08</v>
      </c>
    </row>
    <row r="29" spans="2:4" ht="12.75">
      <c r="B29" s="4">
        <v>20</v>
      </c>
      <c r="C29" s="4" t="s">
        <v>13</v>
      </c>
      <c r="D29" s="5">
        <v>88416.25</v>
      </c>
    </row>
    <row r="30" spans="2:4" ht="12.75">
      <c r="B30" s="4">
        <v>21</v>
      </c>
      <c r="C30" s="4" t="s">
        <v>14</v>
      </c>
      <c r="D30" s="5">
        <v>14680.46</v>
      </c>
    </row>
    <row r="31" spans="2:4" ht="12.75">
      <c r="B31" s="4">
        <v>22</v>
      </c>
      <c r="C31" s="4" t="s">
        <v>15</v>
      </c>
      <c r="D31" s="5">
        <f>196636.63+134021.73</f>
        <v>330658.36</v>
      </c>
    </row>
    <row r="32" spans="2:4" ht="12.75">
      <c r="B32" s="4">
        <v>23</v>
      </c>
      <c r="C32" s="4" t="s">
        <v>42</v>
      </c>
      <c r="D32" s="5">
        <v>13674.35</v>
      </c>
    </row>
    <row r="33" spans="2:4" ht="12.75">
      <c r="B33" s="4">
        <v>24</v>
      </c>
      <c r="C33" s="4" t="s">
        <v>16</v>
      </c>
      <c r="D33" s="5">
        <v>68031.52</v>
      </c>
    </row>
    <row r="34" spans="2:4" ht="12.75">
      <c r="B34" s="4">
        <v>25</v>
      </c>
      <c r="C34" s="4" t="s">
        <v>17</v>
      </c>
      <c r="D34" s="5">
        <v>8247.84</v>
      </c>
    </row>
    <row r="35" spans="2:4" ht="12.75">
      <c r="B35" s="4">
        <v>26</v>
      </c>
      <c r="C35" s="4" t="s">
        <v>43</v>
      </c>
      <c r="D35" s="5">
        <v>18961.57</v>
      </c>
    </row>
    <row r="36" spans="2:4" ht="12.75">
      <c r="B36" s="4">
        <v>27</v>
      </c>
      <c r="C36" s="4" t="s">
        <v>71</v>
      </c>
      <c r="D36" s="5">
        <v>11735.57</v>
      </c>
    </row>
    <row r="37" spans="2:4" ht="12.75">
      <c r="B37" s="4">
        <v>28</v>
      </c>
      <c r="C37" s="4" t="s">
        <v>44</v>
      </c>
      <c r="D37" s="5">
        <v>23562.37</v>
      </c>
    </row>
    <row r="38" spans="2:4" ht="12.75">
      <c r="B38" s="4">
        <v>29</v>
      </c>
      <c r="C38" s="4" t="s">
        <v>18</v>
      </c>
      <c r="D38" s="5">
        <v>24477.66</v>
      </c>
    </row>
    <row r="39" spans="2:4" ht="12.75">
      <c r="B39" s="4">
        <v>30</v>
      </c>
      <c r="C39" s="4" t="s">
        <v>19</v>
      </c>
      <c r="D39" s="5">
        <f>50326.36+27159+69000</f>
        <v>146485.36</v>
      </c>
    </row>
    <row r="40" spans="2:4" ht="12.75">
      <c r="B40" s="4">
        <v>31</v>
      </c>
      <c r="C40" s="4" t="s">
        <v>20</v>
      </c>
      <c r="D40" s="5">
        <v>687437.93</v>
      </c>
    </row>
    <row r="41" spans="2:4" ht="12.75">
      <c r="B41" s="4">
        <v>32</v>
      </c>
      <c r="C41" s="4" t="s">
        <v>45</v>
      </c>
      <c r="D41" s="5">
        <v>27087.93</v>
      </c>
    </row>
    <row r="42" spans="2:4" ht="12.75">
      <c r="B42" s="4">
        <v>33</v>
      </c>
      <c r="C42" s="4" t="s">
        <v>95</v>
      </c>
      <c r="D42" s="5">
        <v>72847.31</v>
      </c>
    </row>
    <row r="43" spans="2:4" ht="12.75">
      <c r="B43" s="4">
        <v>34</v>
      </c>
      <c r="C43" s="4" t="s">
        <v>21</v>
      </c>
      <c r="D43" s="5">
        <v>111114.84</v>
      </c>
    </row>
    <row r="44" spans="2:4" ht="12.75">
      <c r="B44" s="4">
        <v>35</v>
      </c>
      <c r="C44" s="4" t="s">
        <v>47</v>
      </c>
      <c r="D44" s="5">
        <v>30536.98</v>
      </c>
    </row>
    <row r="45" spans="2:4" ht="12.75">
      <c r="B45" s="4">
        <v>36</v>
      </c>
      <c r="C45" s="6" t="s">
        <v>22</v>
      </c>
      <c r="D45" s="5">
        <v>37818.37</v>
      </c>
    </row>
    <row r="46" spans="2:4" ht="12.75">
      <c r="B46" s="4">
        <v>37</v>
      </c>
      <c r="C46" s="4" t="s">
        <v>74</v>
      </c>
      <c r="D46" s="5">
        <f>14372.66+5000</f>
        <v>19372.66</v>
      </c>
    </row>
    <row r="47" spans="2:4" ht="12.75">
      <c r="B47" s="4">
        <v>38</v>
      </c>
      <c r="C47" s="6" t="s">
        <v>23</v>
      </c>
      <c r="D47" s="5">
        <v>27102.95</v>
      </c>
    </row>
    <row r="48" spans="2:4" ht="12.75">
      <c r="B48" s="4">
        <v>39</v>
      </c>
      <c r="C48" s="4" t="s">
        <v>48</v>
      </c>
      <c r="D48" s="5">
        <v>34204.84</v>
      </c>
    </row>
    <row r="49" spans="2:4" ht="12.75">
      <c r="B49" s="4">
        <v>40</v>
      </c>
      <c r="C49" s="4" t="s">
        <v>97</v>
      </c>
      <c r="D49" s="5">
        <v>2921.39</v>
      </c>
    </row>
    <row r="50" spans="2:4" ht="12.75">
      <c r="B50" s="4">
        <v>41</v>
      </c>
      <c r="C50" s="4" t="s">
        <v>49</v>
      </c>
      <c r="D50" s="5">
        <f>10000+35573.74</f>
        <v>45573.74</v>
      </c>
    </row>
    <row r="51" spans="2:4" ht="12.75">
      <c r="B51" s="4">
        <v>42</v>
      </c>
      <c r="C51" s="4" t="s">
        <v>79</v>
      </c>
      <c r="D51" s="5">
        <v>9626.09</v>
      </c>
    </row>
    <row r="52" spans="2:4" ht="12.75">
      <c r="B52" s="4">
        <v>43</v>
      </c>
      <c r="C52" s="4" t="s">
        <v>24</v>
      </c>
      <c r="D52" s="5">
        <v>56331.96</v>
      </c>
    </row>
    <row r="53" spans="2:4" ht="12.75">
      <c r="B53" s="4">
        <v>44</v>
      </c>
      <c r="C53" s="4" t="s">
        <v>50</v>
      </c>
      <c r="D53" s="5">
        <v>4961.82</v>
      </c>
    </row>
    <row r="54" spans="2:4" ht="12.75">
      <c r="B54" s="4">
        <v>45</v>
      </c>
      <c r="C54" s="4" t="s">
        <v>73</v>
      </c>
      <c r="D54" s="5">
        <v>25696.56</v>
      </c>
    </row>
    <row r="55" spans="2:4" ht="12.75">
      <c r="B55" s="4">
        <v>46</v>
      </c>
      <c r="C55" s="4" t="s">
        <v>51</v>
      </c>
      <c r="D55" s="5">
        <v>29256.37</v>
      </c>
    </row>
    <row r="56" spans="2:4" ht="12.75">
      <c r="B56" s="4">
        <v>47</v>
      </c>
      <c r="C56" s="6" t="s">
        <v>52</v>
      </c>
      <c r="D56" s="5">
        <v>74350.74</v>
      </c>
    </row>
    <row r="57" spans="2:4" ht="12.75">
      <c r="B57" s="4">
        <v>48</v>
      </c>
      <c r="C57" s="4" t="s">
        <v>25</v>
      </c>
      <c r="D57" s="5">
        <f>49564.98+92541+86766.8</f>
        <v>228872.78000000003</v>
      </c>
    </row>
    <row r="58" spans="2:4" ht="12.75">
      <c r="B58" s="4">
        <v>49</v>
      </c>
      <c r="C58" s="4" t="s">
        <v>26</v>
      </c>
      <c r="D58" s="5">
        <v>2931.42</v>
      </c>
    </row>
    <row r="59" spans="2:4" ht="12.75">
      <c r="B59" s="4">
        <v>50</v>
      </c>
      <c r="C59" s="4" t="s">
        <v>27</v>
      </c>
      <c r="D59" s="5">
        <f>1479551.15+56082.31</f>
        <v>1535633.46</v>
      </c>
    </row>
    <row r="60" spans="2:4" ht="12.75">
      <c r="B60" s="4">
        <v>51</v>
      </c>
      <c r="C60" s="4" t="s">
        <v>28</v>
      </c>
      <c r="D60" s="5">
        <v>212326.24</v>
      </c>
    </row>
    <row r="61" spans="2:4" ht="12.75">
      <c r="B61" s="4">
        <v>52</v>
      </c>
      <c r="C61" s="4" t="s">
        <v>53</v>
      </c>
      <c r="D61" s="5">
        <v>8488.3</v>
      </c>
    </row>
    <row r="62" spans="2:4" ht="12.75">
      <c r="B62" s="4">
        <v>53</v>
      </c>
      <c r="C62" s="4" t="s">
        <v>31</v>
      </c>
      <c r="D62" s="5">
        <v>127356.85</v>
      </c>
    </row>
    <row r="63" spans="2:4" ht="12.75">
      <c r="B63" s="4">
        <v>54</v>
      </c>
      <c r="C63" s="4" t="s">
        <v>54</v>
      </c>
      <c r="D63" s="5">
        <f>2096.75+9838.25+13890.98+5000</f>
        <v>30825.98</v>
      </c>
    </row>
    <row r="64" spans="2:4" ht="12.75">
      <c r="B64" s="4">
        <v>55</v>
      </c>
      <c r="C64" s="4" t="s">
        <v>32</v>
      </c>
      <c r="D64" s="5">
        <f>177.29+16116.13+35000</f>
        <v>51293.42</v>
      </c>
    </row>
    <row r="65" spans="2:4" ht="12.75">
      <c r="B65" s="4">
        <v>56</v>
      </c>
      <c r="C65" s="4" t="s">
        <v>30</v>
      </c>
      <c r="D65" s="5">
        <v>83934.8</v>
      </c>
    </row>
    <row r="66" spans="2:4" ht="12.75">
      <c r="B66" s="4">
        <v>57</v>
      </c>
      <c r="C66" s="4" t="s">
        <v>33</v>
      </c>
      <c r="D66" s="5">
        <v>34406.5</v>
      </c>
    </row>
    <row r="67" spans="2:4" ht="12.75">
      <c r="B67" s="4">
        <v>58</v>
      </c>
      <c r="C67" s="4" t="s">
        <v>59</v>
      </c>
      <c r="D67" s="5">
        <v>715001.39</v>
      </c>
    </row>
    <row r="68" spans="2:4" ht="12.75">
      <c r="B68" s="4">
        <v>59</v>
      </c>
      <c r="C68" s="4" t="s">
        <v>60</v>
      </c>
      <c r="D68" s="5">
        <v>38692.58</v>
      </c>
    </row>
    <row r="69" spans="2:4" ht="12.75">
      <c r="B69" s="4">
        <v>60</v>
      </c>
      <c r="C69" s="4" t="s">
        <v>55</v>
      </c>
      <c r="D69" s="5">
        <f>611.34+4985.87</f>
        <v>5597.21</v>
      </c>
    </row>
    <row r="70" spans="2:4" ht="12.75">
      <c r="B70" s="4">
        <v>61</v>
      </c>
      <c r="C70" s="4" t="s">
        <v>61</v>
      </c>
      <c r="D70" s="5">
        <f>617.82+12074.07</f>
        <v>12691.89</v>
      </c>
    </row>
    <row r="71" spans="2:4" ht="12.75">
      <c r="B71" s="4">
        <v>62</v>
      </c>
      <c r="C71" s="4" t="s">
        <v>62</v>
      </c>
      <c r="D71" s="5">
        <f>4694.74+10000</f>
        <v>14694.74</v>
      </c>
    </row>
    <row r="72" spans="2:4" ht="12.75">
      <c r="B72" s="4">
        <v>63</v>
      </c>
      <c r="C72" s="4" t="s">
        <v>63</v>
      </c>
      <c r="D72" s="5">
        <v>16677.77</v>
      </c>
    </row>
    <row r="73" spans="2:4" ht="12.75">
      <c r="B73" s="4">
        <v>64</v>
      </c>
      <c r="C73" s="4" t="s">
        <v>64</v>
      </c>
      <c r="D73" s="5">
        <v>19553.27</v>
      </c>
    </row>
    <row r="74" spans="2:4" ht="12.75">
      <c r="B74" s="4">
        <v>65</v>
      </c>
      <c r="C74" s="4" t="s">
        <v>65</v>
      </c>
      <c r="D74" s="5">
        <v>27732.94</v>
      </c>
    </row>
    <row r="75" spans="2:4" ht="12.75">
      <c r="B75" s="4">
        <v>66</v>
      </c>
      <c r="C75" s="4" t="s">
        <v>56</v>
      </c>
      <c r="D75" s="5">
        <v>32057.92</v>
      </c>
    </row>
    <row r="76" spans="2:4" ht="12.75">
      <c r="B76" s="4">
        <v>67</v>
      </c>
      <c r="C76" s="4" t="s">
        <v>99</v>
      </c>
      <c r="D76" s="5">
        <v>28975.43</v>
      </c>
    </row>
    <row r="77" spans="2:4" ht="12.75">
      <c r="B77" s="4">
        <v>68</v>
      </c>
      <c r="C77" s="4" t="s">
        <v>101</v>
      </c>
      <c r="D77" s="5">
        <v>98184.52</v>
      </c>
    </row>
    <row r="78" spans="2:4" ht="12.75">
      <c r="B78" s="4">
        <v>69</v>
      </c>
      <c r="C78" s="4" t="s">
        <v>100</v>
      </c>
      <c r="D78" s="5">
        <v>14183.8</v>
      </c>
    </row>
    <row r="79" spans="2:4" ht="12.75">
      <c r="B79" s="4">
        <v>70</v>
      </c>
      <c r="C79" s="4" t="s">
        <v>67</v>
      </c>
      <c r="D79" s="5">
        <v>167843.16</v>
      </c>
    </row>
    <row r="80" spans="2:4" ht="12.75">
      <c r="B80" s="4"/>
      <c r="C80" s="8" t="s">
        <v>68</v>
      </c>
      <c r="D80" s="9">
        <f>SUM(D10:D79)</f>
        <v>6706599.999999999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8">
      <selection activeCell="C49" sqref="C49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81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7683.85+837.59</f>
        <v>8521.44</v>
      </c>
    </row>
    <row r="11" spans="2:4" ht="12.75">
      <c r="B11" s="4">
        <v>2</v>
      </c>
      <c r="C11" s="4" t="s">
        <v>34</v>
      </c>
      <c r="D11" s="5">
        <f>929.97+2585.26+300.81</f>
        <v>3816.0400000000004</v>
      </c>
    </row>
    <row r="12" spans="2:4" ht="12.75">
      <c r="B12" s="4">
        <v>3</v>
      </c>
      <c r="C12" s="4" t="s">
        <v>29</v>
      </c>
      <c r="D12" s="5">
        <f>1741.71+3941.79+9249.96+1234.01</f>
        <v>16167.47</v>
      </c>
    </row>
    <row r="13" spans="2:4" ht="12.75">
      <c r="B13" s="4">
        <v>4</v>
      </c>
      <c r="C13" s="4" t="s">
        <v>35</v>
      </c>
      <c r="D13" s="5">
        <f>117673.3+25860.9+9590.96+24169.99+13907.89</f>
        <v>191203.03999999998</v>
      </c>
    </row>
    <row r="14" spans="2:4" ht="12.75">
      <c r="B14" s="4">
        <v>5</v>
      </c>
      <c r="C14" s="4" t="s">
        <v>5</v>
      </c>
      <c r="D14" s="5">
        <f>24938.79+2392.79</f>
        <v>27331.58</v>
      </c>
    </row>
    <row r="15" spans="2:4" ht="12.75">
      <c r="B15" s="4">
        <v>6</v>
      </c>
      <c r="C15" s="4" t="s">
        <v>6</v>
      </c>
      <c r="D15" s="5">
        <f>132617.03+8092.5</f>
        <v>140709.53</v>
      </c>
    </row>
    <row r="16" spans="2:4" ht="12.75">
      <c r="B16" s="4">
        <v>7</v>
      </c>
      <c r="C16" s="4" t="s">
        <v>36</v>
      </c>
      <c r="D16" s="5">
        <f>5820.87+257.71+76.58+490.3</f>
        <v>6645.46</v>
      </c>
    </row>
    <row r="17" spans="2:4" ht="12.75">
      <c r="B17" s="4">
        <v>8</v>
      </c>
      <c r="C17" s="4" t="s">
        <v>7</v>
      </c>
      <c r="D17" s="5">
        <f>6678.84+338.36</f>
        <v>7017.2</v>
      </c>
    </row>
    <row r="18" spans="2:4" ht="12.75">
      <c r="B18" s="4">
        <v>9</v>
      </c>
      <c r="C18" s="4" t="s">
        <v>96</v>
      </c>
      <c r="D18" s="5">
        <v>2109.77</v>
      </c>
    </row>
    <row r="19" spans="2:4" ht="12.75">
      <c r="B19" s="4">
        <v>10</v>
      </c>
      <c r="C19" s="4" t="s">
        <v>8</v>
      </c>
      <c r="D19" s="5">
        <f>24610.1+1333.74</f>
        <v>25943.84</v>
      </c>
    </row>
    <row r="20" spans="2:4" ht="12.75">
      <c r="B20" s="4">
        <v>11</v>
      </c>
      <c r="C20" s="4" t="s">
        <v>9</v>
      </c>
      <c r="D20" s="5">
        <f>13141.84+981.88</f>
        <v>14123.72</v>
      </c>
    </row>
    <row r="21" spans="2:4" ht="12.75">
      <c r="B21" s="4">
        <v>12</v>
      </c>
      <c r="C21" s="4" t="s">
        <v>10</v>
      </c>
      <c r="D21" s="5">
        <f>4785.03+1279.94</f>
        <v>6064.969999999999</v>
      </c>
    </row>
    <row r="22" spans="2:4" ht="12.75">
      <c r="B22" s="4">
        <v>13</v>
      </c>
      <c r="C22" s="4" t="s">
        <v>37</v>
      </c>
      <c r="D22" s="5">
        <f>53258.81+3565.58</f>
        <v>56824.39</v>
      </c>
    </row>
    <row r="23" spans="2:4" ht="12.75">
      <c r="B23" s="4">
        <v>14</v>
      </c>
      <c r="C23" s="4" t="s">
        <v>38</v>
      </c>
      <c r="D23" s="5">
        <f>7818.12+6631+6631+1940.33</f>
        <v>23020.449999999997</v>
      </c>
    </row>
    <row r="24" spans="2:4" ht="12.75">
      <c r="B24" s="4">
        <v>15</v>
      </c>
      <c r="C24" s="4" t="s">
        <v>39</v>
      </c>
      <c r="D24" s="5">
        <f>2206.1+668.53+188.51</f>
        <v>3063.1400000000003</v>
      </c>
    </row>
    <row r="25" spans="2:4" ht="12.75">
      <c r="B25" s="4">
        <v>16</v>
      </c>
      <c r="C25" s="4" t="s">
        <v>11</v>
      </c>
      <c r="D25" s="5">
        <f>15757.52+9482.33+8854.68+21300.57+1694.6</f>
        <v>57089.7</v>
      </c>
    </row>
    <row r="26" spans="2:4" ht="12.75">
      <c r="B26" s="4">
        <v>17</v>
      </c>
      <c r="C26" s="4" t="s">
        <v>40</v>
      </c>
      <c r="D26" s="5">
        <f>20686.27+3887.89</f>
        <v>24574.16</v>
      </c>
    </row>
    <row r="27" spans="2:4" ht="12.75">
      <c r="B27" s="4">
        <v>18</v>
      </c>
      <c r="C27" s="6" t="s">
        <v>41</v>
      </c>
      <c r="D27" s="5">
        <f>39051.18+2821.67</f>
        <v>41872.85</v>
      </c>
    </row>
    <row r="28" spans="2:4" ht="12.75">
      <c r="B28" s="4">
        <v>19</v>
      </c>
      <c r="C28" s="4" t="s">
        <v>12</v>
      </c>
      <c r="D28" s="5">
        <f>65687.86+3531.59</f>
        <v>69219.45</v>
      </c>
    </row>
    <row r="29" spans="2:4" ht="12.75">
      <c r="B29" s="4">
        <v>20</v>
      </c>
      <c r="C29" s="4" t="s">
        <v>13</v>
      </c>
      <c r="D29" s="5">
        <f>48571.73+5704.19</f>
        <v>54275.920000000006</v>
      </c>
    </row>
    <row r="30" spans="2:4" ht="12.75">
      <c r="B30" s="4">
        <v>21</v>
      </c>
      <c r="C30" s="4" t="s">
        <v>14</v>
      </c>
      <c r="D30" s="5">
        <f>7405.21+364.69+1127.79</f>
        <v>8897.689999999999</v>
      </c>
    </row>
    <row r="31" spans="2:4" ht="12.75">
      <c r="B31" s="4">
        <v>22</v>
      </c>
      <c r="C31" s="4" t="s">
        <v>15</v>
      </c>
      <c r="D31" s="5">
        <f>204318.39+19424.2</f>
        <v>223742.59000000003</v>
      </c>
    </row>
    <row r="32" spans="2:4" ht="12.75">
      <c r="B32" s="4">
        <v>23</v>
      </c>
      <c r="C32" s="4" t="s">
        <v>42</v>
      </c>
      <c r="D32" s="5">
        <f>7962.06+128.49</f>
        <v>8090.55</v>
      </c>
    </row>
    <row r="33" spans="2:4" ht="12.75">
      <c r="B33" s="4">
        <v>24</v>
      </c>
      <c r="C33" s="4" t="s">
        <v>16</v>
      </c>
      <c r="D33" s="5">
        <f>51869.45+745.62+1015.49</f>
        <v>53630.56</v>
      </c>
    </row>
    <row r="34" spans="2:4" ht="12.75">
      <c r="B34" s="4">
        <v>25</v>
      </c>
      <c r="C34" s="4" t="s">
        <v>17</v>
      </c>
      <c r="D34" s="5">
        <f>5896.15+314.98+13.89</f>
        <v>6225.0199999999995</v>
      </c>
    </row>
    <row r="35" spans="2:4" ht="12.75">
      <c r="B35" s="4">
        <v>26</v>
      </c>
      <c r="C35" s="4" t="s">
        <v>43</v>
      </c>
      <c r="D35" s="5">
        <f>12747.35+1385.94</f>
        <v>14133.29</v>
      </c>
    </row>
    <row r="36" spans="2:4" ht="12.75">
      <c r="B36" s="4">
        <v>27</v>
      </c>
      <c r="C36" s="4" t="s">
        <v>71</v>
      </c>
      <c r="D36" s="5">
        <f>6675.42+633.9</f>
        <v>7309.32</v>
      </c>
    </row>
    <row r="37" spans="2:4" ht="12.75">
      <c r="B37" s="4">
        <v>28</v>
      </c>
      <c r="C37" s="4" t="s">
        <v>44</v>
      </c>
      <c r="D37" s="5">
        <f>15165.56+1350.6</f>
        <v>16516.16</v>
      </c>
    </row>
    <row r="38" spans="2:4" ht="12.75">
      <c r="B38" s="4">
        <v>29</v>
      </c>
      <c r="C38" s="4" t="s">
        <v>18</v>
      </c>
      <c r="D38" s="5">
        <f>7298.62+908.89+84.25</f>
        <v>8291.76</v>
      </c>
    </row>
    <row r="39" spans="2:4" ht="12.75">
      <c r="B39" s="4">
        <v>30</v>
      </c>
      <c r="C39" s="4" t="s">
        <v>19</v>
      </c>
      <c r="D39" s="5">
        <f>21305.07+27850.2+3830.8+16218.76+1733.94+75.16+2741.83</f>
        <v>73755.76000000001</v>
      </c>
    </row>
    <row r="40" spans="2:4" ht="12.75">
      <c r="B40" s="4">
        <v>31</v>
      </c>
      <c r="C40" s="4" t="s">
        <v>20</v>
      </c>
      <c r="D40" s="5">
        <f>417244.23+24000+75.3+31183.9</f>
        <v>472503.43</v>
      </c>
    </row>
    <row r="41" spans="2:4" ht="12.75">
      <c r="B41" s="4">
        <v>32</v>
      </c>
      <c r="C41" s="4" t="s">
        <v>45</v>
      </c>
      <c r="D41" s="5">
        <f>17764.84+786.83</f>
        <v>18551.670000000002</v>
      </c>
    </row>
    <row r="42" spans="2:4" ht="12.75">
      <c r="B42" s="4">
        <v>33</v>
      </c>
      <c r="C42" s="4" t="s">
        <v>95</v>
      </c>
      <c r="D42" s="5">
        <f>43826.72+3123.93</f>
        <v>46950.65</v>
      </c>
    </row>
    <row r="43" spans="2:4" ht="12.75">
      <c r="B43" s="4">
        <v>34</v>
      </c>
      <c r="C43" s="4" t="s">
        <v>21</v>
      </c>
      <c r="D43" s="5">
        <f>58648.82+2225.86</f>
        <v>60874.68</v>
      </c>
    </row>
    <row r="44" spans="2:4" ht="12.75">
      <c r="B44" s="4">
        <v>35</v>
      </c>
      <c r="C44" s="4" t="s">
        <v>47</v>
      </c>
      <c r="D44" s="5">
        <f>16739.21+1200</f>
        <v>17939.21</v>
      </c>
    </row>
    <row r="45" spans="2:4" ht="12.75">
      <c r="B45" s="4">
        <v>36</v>
      </c>
      <c r="C45" s="6" t="s">
        <v>22</v>
      </c>
      <c r="D45" s="5">
        <f>50583.91+824.39</f>
        <v>51408.3</v>
      </c>
    </row>
    <row r="46" spans="2:4" ht="12.75">
      <c r="B46" s="4">
        <v>37</v>
      </c>
      <c r="C46" s="4" t="s">
        <v>74</v>
      </c>
      <c r="D46" s="5">
        <f>9998.31+1845.62+1465.08</f>
        <v>13309.01</v>
      </c>
    </row>
    <row r="47" spans="2:4" ht="12.75">
      <c r="B47" s="4">
        <v>38</v>
      </c>
      <c r="C47" s="6" t="s">
        <v>23</v>
      </c>
      <c r="D47" s="5">
        <f>14343.05+228.97</f>
        <v>14572.019999999999</v>
      </c>
    </row>
    <row r="48" spans="2:4" ht="12.75">
      <c r="B48" s="4">
        <v>39</v>
      </c>
      <c r="C48" s="4" t="s">
        <v>48</v>
      </c>
      <c r="D48" s="5">
        <f>18997.09+2999.28</f>
        <v>21996.37</v>
      </c>
    </row>
    <row r="49" spans="2:4" ht="12.75">
      <c r="B49" s="4">
        <v>40</v>
      </c>
      <c r="C49" s="4" t="s">
        <v>97</v>
      </c>
      <c r="D49" s="5">
        <v>249.1</v>
      </c>
    </row>
    <row r="50" spans="2:4" ht="12.75">
      <c r="B50" s="4">
        <v>41</v>
      </c>
      <c r="C50" s="4" t="s">
        <v>49</v>
      </c>
      <c r="D50" s="5">
        <f>6516.61+1849.17+19270.02+890.77</f>
        <v>28526.57</v>
      </c>
    </row>
    <row r="51" spans="2:4" ht="12.75">
      <c r="B51" s="4">
        <v>42</v>
      </c>
      <c r="C51" s="4" t="s">
        <v>79</v>
      </c>
      <c r="D51" s="5">
        <f>3206.53+316.91+479.05</f>
        <v>4002.4900000000002</v>
      </c>
    </row>
    <row r="52" spans="2:4" ht="12.75">
      <c r="B52" s="4">
        <v>43</v>
      </c>
      <c r="C52" s="4" t="s">
        <v>24</v>
      </c>
      <c r="D52" s="5">
        <f>28143.29+2806.13</f>
        <v>30949.420000000002</v>
      </c>
    </row>
    <row r="53" spans="2:4" ht="12.75">
      <c r="B53" s="4">
        <v>44</v>
      </c>
      <c r="C53" s="4" t="s">
        <v>50</v>
      </c>
      <c r="D53" s="5">
        <f>2605.22+404.55</f>
        <v>3009.77</v>
      </c>
    </row>
    <row r="54" spans="2:4" ht="12.75">
      <c r="B54" s="4">
        <v>45</v>
      </c>
      <c r="C54" s="4" t="s">
        <v>73</v>
      </c>
      <c r="D54" s="5">
        <f>11957+1893.43</f>
        <v>13850.43</v>
      </c>
    </row>
    <row r="55" spans="2:4" ht="12.75">
      <c r="B55" s="4">
        <v>46</v>
      </c>
      <c r="C55" s="4" t="s">
        <v>51</v>
      </c>
      <c r="D55" s="5">
        <f>16240.34+3767.42</f>
        <v>20007.760000000002</v>
      </c>
    </row>
    <row r="56" spans="2:4" ht="12.75">
      <c r="B56" s="4">
        <v>47</v>
      </c>
      <c r="C56" s="6" t="s">
        <v>52</v>
      </c>
      <c r="D56" s="5">
        <f>46471.91+3129.85</f>
        <v>49601.76</v>
      </c>
    </row>
    <row r="57" spans="2:4" ht="12.75">
      <c r="B57" s="4">
        <v>48</v>
      </c>
      <c r="C57" s="4" t="s">
        <v>25</v>
      </c>
      <c r="D57" s="5">
        <f>103629.27+41152.68+4339.97</f>
        <v>149121.92</v>
      </c>
    </row>
    <row r="58" spans="2:4" ht="12.75">
      <c r="B58" s="4">
        <v>49</v>
      </c>
      <c r="C58" s="4" t="s">
        <v>26</v>
      </c>
      <c r="D58" s="5">
        <f>1680.99+323.83+400.46</f>
        <v>2405.2799999999997</v>
      </c>
    </row>
    <row r="59" spans="2:4" ht="12.75">
      <c r="B59" s="4">
        <v>50</v>
      </c>
      <c r="C59" s="4" t="s">
        <v>27</v>
      </c>
      <c r="D59" s="5">
        <f>902752.56+27340.03</f>
        <v>930092.5900000001</v>
      </c>
    </row>
    <row r="60" spans="2:4" ht="12.75">
      <c r="B60" s="4">
        <v>51</v>
      </c>
      <c r="C60" s="4" t="s">
        <v>28</v>
      </c>
      <c r="D60" s="5">
        <f>126006.53+6998.98</f>
        <v>133005.51</v>
      </c>
    </row>
    <row r="61" spans="2:4" ht="12.75">
      <c r="B61" s="4">
        <v>52</v>
      </c>
      <c r="C61" s="4" t="s">
        <v>53</v>
      </c>
      <c r="D61" s="5">
        <f>6458.95+289.05</f>
        <v>6748</v>
      </c>
    </row>
    <row r="62" spans="2:4" ht="12.75">
      <c r="B62" s="4">
        <v>53</v>
      </c>
      <c r="C62" s="4" t="s">
        <v>31</v>
      </c>
      <c r="D62" s="5">
        <f>73684.9+9443.89</f>
        <v>83128.79</v>
      </c>
    </row>
    <row r="63" spans="2:4" ht="12.75">
      <c r="B63" s="4">
        <v>54</v>
      </c>
      <c r="C63" s="4" t="s">
        <v>54</v>
      </c>
      <c r="D63" s="5">
        <f>13307.42+3374.6+942.9</f>
        <v>17624.920000000002</v>
      </c>
    </row>
    <row r="64" spans="2:4" ht="12.75">
      <c r="B64" s="4">
        <v>55</v>
      </c>
      <c r="C64" s="4" t="s">
        <v>32</v>
      </c>
      <c r="D64" s="5">
        <f>25197.9+11529.64+1278.44+2344.98</f>
        <v>40350.96000000001</v>
      </c>
    </row>
    <row r="65" spans="2:4" ht="12.75">
      <c r="B65" s="4">
        <v>56</v>
      </c>
      <c r="C65" s="4" t="s">
        <v>30</v>
      </c>
      <c r="D65" s="5">
        <f>53730.7+6453.49</f>
        <v>60184.189999999995</v>
      </c>
    </row>
    <row r="66" spans="2:4" ht="12.75">
      <c r="B66" s="4">
        <v>57</v>
      </c>
      <c r="C66" s="4" t="s">
        <v>33</v>
      </c>
      <c r="D66" s="5">
        <f>6809.48+10079.67+2949.17</f>
        <v>19838.32</v>
      </c>
    </row>
    <row r="67" spans="2:4" ht="12.75">
      <c r="B67" s="4">
        <v>58</v>
      </c>
      <c r="C67" s="4" t="s">
        <v>59</v>
      </c>
      <c r="D67" s="5">
        <f>364195.42+23835.52+79.65+10441.25</f>
        <v>398551.84</v>
      </c>
    </row>
    <row r="68" spans="2:4" ht="12.75">
      <c r="B68" s="4">
        <v>59</v>
      </c>
      <c r="C68" s="4" t="s">
        <v>60</v>
      </c>
      <c r="D68" s="5">
        <f>28337.81+10.9+1822.38</f>
        <v>30171.090000000004</v>
      </c>
    </row>
    <row r="69" spans="2:4" ht="12.75">
      <c r="B69" s="4">
        <v>60</v>
      </c>
      <c r="C69" s="4" t="s">
        <v>55</v>
      </c>
      <c r="D69" s="5">
        <f>428.38+4362.94+721</f>
        <v>5512.32</v>
      </c>
    </row>
    <row r="70" spans="2:4" ht="12.75">
      <c r="B70" s="4">
        <v>61</v>
      </c>
      <c r="C70" s="4" t="s">
        <v>61</v>
      </c>
      <c r="D70" s="5">
        <f>549.12+6676.01+610.89</f>
        <v>7836.02</v>
      </c>
    </row>
    <row r="71" spans="2:4" ht="12.75">
      <c r="B71" s="4">
        <v>62</v>
      </c>
      <c r="C71" s="4" t="s">
        <v>62</v>
      </c>
      <c r="D71" s="5">
        <f>2453.6+6631+1786.97</f>
        <v>10871.57</v>
      </c>
    </row>
    <row r="72" spans="2:4" ht="12.75">
      <c r="B72" s="4">
        <v>63</v>
      </c>
      <c r="C72" s="4" t="s">
        <v>63</v>
      </c>
      <c r="D72" s="5">
        <f>10017.75+195.5+1617.97</f>
        <v>11831.22</v>
      </c>
    </row>
    <row r="73" spans="2:4" ht="12.75">
      <c r="B73" s="4">
        <v>64</v>
      </c>
      <c r="C73" s="4" t="s">
        <v>64</v>
      </c>
      <c r="D73" s="5">
        <f>13784.58+840.12</f>
        <v>14624.7</v>
      </c>
    </row>
    <row r="74" spans="2:4" ht="12.75">
      <c r="B74" s="4">
        <v>65</v>
      </c>
      <c r="C74" s="4" t="s">
        <v>65</v>
      </c>
      <c r="D74" s="5">
        <f>14408.48+1060.04</f>
        <v>15468.52</v>
      </c>
    </row>
    <row r="75" spans="2:4" ht="12.75">
      <c r="B75" s="4">
        <v>66</v>
      </c>
      <c r="C75" s="4" t="s">
        <v>56</v>
      </c>
      <c r="D75" s="5">
        <f>17555.69+2852.24</f>
        <v>20407.93</v>
      </c>
    </row>
    <row r="76" spans="2:4" ht="12.75">
      <c r="B76" s="4">
        <v>67</v>
      </c>
      <c r="C76" s="4" t="s">
        <v>57</v>
      </c>
      <c r="D76" s="5">
        <f>18934.46+1567.45</f>
        <v>20501.91</v>
      </c>
    </row>
    <row r="77" spans="2:4" ht="12.75">
      <c r="B77" s="4">
        <v>68</v>
      </c>
      <c r="C77" s="4" t="s">
        <v>66</v>
      </c>
      <c r="D77" s="5">
        <f>64198.09+8352.16</f>
        <v>72550.25</v>
      </c>
    </row>
    <row r="78" spans="2:4" ht="12.75">
      <c r="B78" s="4">
        <v>69</v>
      </c>
      <c r="C78" s="4" t="s">
        <v>58</v>
      </c>
      <c r="D78" s="5">
        <f>8417.1+1948.06</f>
        <v>10365.16</v>
      </c>
    </row>
    <row r="79" spans="2:4" ht="12.75">
      <c r="B79" s="4">
        <v>70</v>
      </c>
      <c r="C79" s="4" t="s">
        <v>67</v>
      </c>
      <c r="D79" s="5">
        <f>105608.4+6021.77+189.01+9958.35</f>
        <v>121777.53</v>
      </c>
    </row>
    <row r="80" spans="2:4" ht="12.75">
      <c r="B80" s="4"/>
      <c r="C80" s="8" t="s">
        <v>68</v>
      </c>
      <c r="D80" s="9">
        <f>SUM(D10:D79)</f>
        <v>4251460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55">
      <selection activeCell="D46" sqref="D46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12.57421875" style="0" customWidth="1"/>
    <col min="4" max="5" width="11.57421875" style="0" customWidth="1"/>
    <col min="6" max="6" width="14.00390625" style="0" customWidth="1"/>
    <col min="7" max="7" width="13.7109375" style="0" customWidth="1"/>
    <col min="8" max="8" width="13.00390625" style="0" customWidth="1"/>
    <col min="9" max="14" width="13.140625" style="0" customWidth="1"/>
    <col min="15" max="15" width="13.57421875" style="0" customWidth="1"/>
    <col min="16" max="16" width="12.7109375" style="0" bestFit="1" customWidth="1"/>
  </cols>
  <sheetData>
    <row r="1" spans="1:4" ht="12.75">
      <c r="A1" s="1" t="s">
        <v>0</v>
      </c>
      <c r="B1" s="1"/>
      <c r="C1" s="1"/>
      <c r="D1" s="1"/>
    </row>
    <row r="4" spans="5:8" ht="12.75">
      <c r="E4" s="1" t="s">
        <v>1</v>
      </c>
      <c r="F4" s="1"/>
      <c r="G4" s="1"/>
      <c r="H4" s="1"/>
    </row>
    <row r="5" spans="5:8" ht="12.75">
      <c r="E5" s="1"/>
      <c r="F5" s="1" t="s">
        <v>82</v>
      </c>
      <c r="G5" s="1"/>
      <c r="H5" s="1"/>
    </row>
    <row r="8" spans="1:15" ht="51">
      <c r="A8" s="2" t="s">
        <v>2</v>
      </c>
      <c r="B8" s="3" t="s">
        <v>3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4</v>
      </c>
    </row>
    <row r="9" spans="1:15" ht="12.75">
      <c r="A9" s="2">
        <v>1</v>
      </c>
      <c r="B9" s="13" t="s">
        <v>75</v>
      </c>
      <c r="C9" s="5">
        <f>7683.85+837.59</f>
        <v>8521.44</v>
      </c>
      <c r="D9" s="5">
        <f>8255.79+5747.07</f>
        <v>14002.86</v>
      </c>
      <c r="E9" s="14"/>
      <c r="F9" s="14"/>
      <c r="G9" s="14"/>
      <c r="H9" s="14"/>
      <c r="I9" s="14"/>
      <c r="J9" s="14"/>
      <c r="K9" s="14"/>
      <c r="L9" s="14"/>
      <c r="M9" s="5"/>
      <c r="N9" s="5"/>
      <c r="O9" s="5">
        <f>C9+D9+E9+F9+G9+H9+I9+J9+K9+L9+M9+N9</f>
        <v>22524.300000000003</v>
      </c>
    </row>
    <row r="10" spans="1:15" ht="12.75">
      <c r="A10" s="2">
        <v>2</v>
      </c>
      <c r="B10" s="4" t="s">
        <v>34</v>
      </c>
      <c r="C10" s="5">
        <f>929.97+2585.26+300.81</f>
        <v>3816.0400000000004</v>
      </c>
      <c r="D10" s="5">
        <v>2296.05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aca="true" t="shared" si="0" ref="O10:O68">C10+D10+E10+F10+G10+H10+I10+J10+K10+L10+M10+N10</f>
        <v>6112.09</v>
      </c>
    </row>
    <row r="11" spans="1:15" ht="12.75">
      <c r="A11" s="2">
        <v>3</v>
      </c>
      <c r="B11" s="4" t="s">
        <v>29</v>
      </c>
      <c r="C11" s="5">
        <f>1741.71+3941.79+9249.96+1234.01</f>
        <v>16167.47</v>
      </c>
      <c r="D11" s="5">
        <f>2506.16+10264.26+16518.39</f>
        <v>29288.809999999998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45456.28</v>
      </c>
    </row>
    <row r="12" spans="1:15" ht="12.75">
      <c r="A12" s="2">
        <v>4</v>
      </c>
      <c r="B12" s="4" t="s">
        <v>35</v>
      </c>
      <c r="C12" s="5">
        <f>117673.3+25860.9+9590.96+24169.99+13907.89</f>
        <v>191203.03999999998</v>
      </c>
      <c r="D12" s="5">
        <f>59808.77+51256.14+24485+30000+71127</f>
        <v>236676.91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427879.94999999995</v>
      </c>
    </row>
    <row r="13" spans="1:15" ht="12.75">
      <c r="A13" s="2">
        <v>5</v>
      </c>
      <c r="B13" s="4" t="s">
        <v>5</v>
      </c>
      <c r="C13" s="5">
        <f>24938.79+2392.79</f>
        <v>27331.58</v>
      </c>
      <c r="D13" s="5">
        <v>48561.45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75893.03</v>
      </c>
    </row>
    <row r="14" spans="1:15" ht="12.75">
      <c r="A14" s="2">
        <v>6</v>
      </c>
      <c r="B14" s="4" t="s">
        <v>6</v>
      </c>
      <c r="C14" s="5">
        <f>132617.03+8092.5</f>
        <v>140709.53</v>
      </c>
      <c r="D14" s="5">
        <v>248384.88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389094.41000000003</v>
      </c>
    </row>
    <row r="15" spans="1:15" ht="12.75">
      <c r="A15" s="2">
        <v>7</v>
      </c>
      <c r="B15" s="4" t="s">
        <v>36</v>
      </c>
      <c r="C15" s="5">
        <f>5820.87+257.71+76.58+490.3</f>
        <v>6645.46</v>
      </c>
      <c r="D15" s="5">
        <v>9299.46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15944.919999999998</v>
      </c>
    </row>
    <row r="16" spans="1:15" ht="12.75">
      <c r="A16" s="2">
        <v>8</v>
      </c>
      <c r="B16" s="4" t="s">
        <v>7</v>
      </c>
      <c r="C16" s="5">
        <f>6678.84+338.36</f>
        <v>7017.2</v>
      </c>
      <c r="D16" s="5">
        <v>10348.83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17366.03</v>
      </c>
    </row>
    <row r="17" spans="1:15" ht="12.75">
      <c r="A17" s="2">
        <v>9</v>
      </c>
      <c r="B17" s="4" t="s">
        <v>96</v>
      </c>
      <c r="C17" s="5">
        <v>2109.77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2109.77</v>
      </c>
    </row>
    <row r="18" spans="1:15" ht="12.75">
      <c r="A18" s="2">
        <v>10</v>
      </c>
      <c r="B18" s="4" t="s">
        <v>8</v>
      </c>
      <c r="C18" s="5">
        <f>24610.1+1333.74</f>
        <v>25943.84</v>
      </c>
      <c r="D18" s="5">
        <v>36253.69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62197.53</v>
      </c>
    </row>
    <row r="19" spans="1:15" ht="12.75">
      <c r="A19" s="2">
        <v>11</v>
      </c>
      <c r="B19" s="4" t="s">
        <v>9</v>
      </c>
      <c r="C19" s="5">
        <f>13141.84+981.88</f>
        <v>14123.72</v>
      </c>
      <c r="D19" s="5">
        <v>22402.62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36526.34</v>
      </c>
    </row>
    <row r="20" spans="1:15" ht="12.75">
      <c r="A20" s="2">
        <v>12</v>
      </c>
      <c r="B20" s="4" t="s">
        <v>10</v>
      </c>
      <c r="C20" s="5">
        <f>4785.03+1279.94</f>
        <v>6064.969999999999</v>
      </c>
      <c r="D20" s="5">
        <v>7699.29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13764.259999999998</v>
      </c>
    </row>
    <row r="21" spans="1:15" ht="12.75">
      <c r="A21" s="2">
        <v>13</v>
      </c>
      <c r="B21" s="4" t="s">
        <v>37</v>
      </c>
      <c r="C21" s="5">
        <f>53258.81+3565.58</f>
        <v>56824.39</v>
      </c>
      <c r="D21" s="5">
        <v>84418.42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141242.81</v>
      </c>
    </row>
    <row r="22" spans="1:15" ht="12.75">
      <c r="A22" s="2">
        <v>14</v>
      </c>
      <c r="B22" s="4" t="s">
        <v>38</v>
      </c>
      <c r="C22" s="5">
        <f>7818.12+6631+6631+1940.33</f>
        <v>23020.449999999997</v>
      </c>
      <c r="D22" s="5">
        <f>4638.03+10000+22000+1254.65</f>
        <v>37892.68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60913.13</v>
      </c>
    </row>
    <row r="23" spans="1:15" ht="12.75">
      <c r="A23" s="2">
        <v>15</v>
      </c>
      <c r="B23" s="4" t="s">
        <v>39</v>
      </c>
      <c r="C23" s="5">
        <f>2206.1+668.53+188.51</f>
        <v>3063.1400000000003</v>
      </c>
      <c r="D23" s="5">
        <v>5528.78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8591.92</v>
      </c>
    </row>
    <row r="24" spans="1:15" ht="12.75">
      <c r="A24" s="2">
        <v>16</v>
      </c>
      <c r="B24" s="4" t="s">
        <v>11</v>
      </c>
      <c r="C24" s="5">
        <f>15757.52+9482.33+8854.68+21300.57+1694.6</f>
        <v>57089.7</v>
      </c>
      <c r="D24" s="5">
        <f>1672.4+51163.69+42875</f>
        <v>95711.09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152800.78999999998</v>
      </c>
    </row>
    <row r="25" spans="1:15" ht="12.75">
      <c r="A25" s="2">
        <v>17</v>
      </c>
      <c r="B25" s="4" t="s">
        <v>40</v>
      </c>
      <c r="C25" s="5">
        <f>20686.27+3887.89</f>
        <v>24574.16</v>
      </c>
      <c r="D25" s="5">
        <v>30035.52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54609.68</v>
      </c>
    </row>
    <row r="26" spans="1:15" ht="12.75">
      <c r="A26" s="2">
        <v>18</v>
      </c>
      <c r="B26" s="6" t="s">
        <v>41</v>
      </c>
      <c r="C26" s="5">
        <f>39051.18+2821.67</f>
        <v>41872.85</v>
      </c>
      <c r="D26" s="5">
        <v>53918.42</v>
      </c>
      <c r="E26" s="5"/>
      <c r="F26" s="7"/>
      <c r="G26" s="7"/>
      <c r="H26" s="7"/>
      <c r="I26" s="5"/>
      <c r="J26" s="5"/>
      <c r="K26" s="5"/>
      <c r="L26" s="5"/>
      <c r="M26" s="5"/>
      <c r="N26" s="5"/>
      <c r="O26" s="5">
        <f t="shared" si="0"/>
        <v>95791.26999999999</v>
      </c>
    </row>
    <row r="27" spans="1:15" ht="12.75">
      <c r="A27" s="2">
        <v>19</v>
      </c>
      <c r="B27" s="4" t="s">
        <v>12</v>
      </c>
      <c r="C27" s="5">
        <f>65687.86+3531.59</f>
        <v>69219.45</v>
      </c>
      <c r="D27" s="5">
        <v>180750.08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249969.52999999997</v>
      </c>
    </row>
    <row r="28" spans="1:15" ht="12.75">
      <c r="A28" s="2">
        <v>20</v>
      </c>
      <c r="B28" s="4" t="s">
        <v>13</v>
      </c>
      <c r="C28" s="5">
        <f>48571.73+5704.19</f>
        <v>54275.920000000006</v>
      </c>
      <c r="D28" s="5">
        <v>88416.25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142692.17</v>
      </c>
    </row>
    <row r="29" spans="1:15" ht="12.75">
      <c r="A29" s="2">
        <v>21</v>
      </c>
      <c r="B29" s="4" t="s">
        <v>14</v>
      </c>
      <c r="C29" s="5">
        <f>7405.21+364.69+1127.79</f>
        <v>8897.689999999999</v>
      </c>
      <c r="D29" s="5">
        <v>14680.46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23578.149999999998</v>
      </c>
    </row>
    <row r="30" spans="1:15" ht="12.75">
      <c r="A30" s="2">
        <v>22</v>
      </c>
      <c r="B30" s="4" t="s">
        <v>15</v>
      </c>
      <c r="C30" s="5">
        <f>204318.39+19424.2</f>
        <v>223742.59000000003</v>
      </c>
      <c r="D30" s="5">
        <f>196636.63+134021.73</f>
        <v>330658.36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554400.95</v>
      </c>
    </row>
    <row r="31" spans="1:15" ht="12.75">
      <c r="A31" s="2">
        <v>23</v>
      </c>
      <c r="B31" s="4" t="s">
        <v>42</v>
      </c>
      <c r="C31" s="5">
        <f>7962.06+128.49</f>
        <v>8090.55</v>
      </c>
      <c r="D31" s="5">
        <v>13674.35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21764.9</v>
      </c>
    </row>
    <row r="32" spans="1:15" ht="12.75">
      <c r="A32" s="2">
        <v>24</v>
      </c>
      <c r="B32" s="4" t="s">
        <v>16</v>
      </c>
      <c r="C32" s="5">
        <f>51869.45+745.62+1015.49</f>
        <v>53630.56</v>
      </c>
      <c r="D32" s="5">
        <v>68031.52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121662.08</v>
      </c>
    </row>
    <row r="33" spans="1:15" ht="12.75">
      <c r="A33" s="2">
        <v>25</v>
      </c>
      <c r="B33" s="4" t="s">
        <v>17</v>
      </c>
      <c r="C33" s="5">
        <f>5896.15+314.98+13.89</f>
        <v>6225.0199999999995</v>
      </c>
      <c r="D33" s="5">
        <v>8247.84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14472.86</v>
      </c>
    </row>
    <row r="34" spans="1:15" ht="12.75">
      <c r="A34" s="2">
        <v>26</v>
      </c>
      <c r="B34" s="4" t="s">
        <v>43</v>
      </c>
      <c r="C34" s="5">
        <f>12747.35+1385.94</f>
        <v>14133.29</v>
      </c>
      <c r="D34" s="5">
        <v>18961.57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33094.86</v>
      </c>
    </row>
    <row r="35" spans="1:15" ht="12.75">
      <c r="A35" s="2">
        <v>27</v>
      </c>
      <c r="B35" s="4" t="s">
        <v>77</v>
      </c>
      <c r="C35" s="5">
        <f>6675.42+633.9</f>
        <v>7309.32</v>
      </c>
      <c r="D35" s="5">
        <v>11735.57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19044.89</v>
      </c>
    </row>
    <row r="36" spans="1:15" ht="12.75">
      <c r="A36" s="2">
        <v>28</v>
      </c>
      <c r="B36" s="4" t="s">
        <v>44</v>
      </c>
      <c r="C36" s="5">
        <f>15165.56+1350.6</f>
        <v>16516.16</v>
      </c>
      <c r="D36" s="5">
        <v>23562.37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40078.53</v>
      </c>
    </row>
    <row r="37" spans="1:15" ht="12.75">
      <c r="A37" s="2">
        <v>29</v>
      </c>
      <c r="B37" s="4" t="s">
        <v>18</v>
      </c>
      <c r="C37" s="5">
        <f>7298.62+908.89+84.25</f>
        <v>8291.76</v>
      </c>
      <c r="D37" s="5">
        <v>24477.66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32769.42</v>
      </c>
    </row>
    <row r="38" spans="1:15" ht="12.75">
      <c r="A38" s="2">
        <v>30</v>
      </c>
      <c r="B38" s="4" t="s">
        <v>19</v>
      </c>
      <c r="C38" s="5">
        <f>21305.07+27850.2+3830.8+16218.76+1733.94+75.16+2741.83</f>
        <v>73755.76000000001</v>
      </c>
      <c r="D38" s="5">
        <f>50326.36+27159+69000</f>
        <v>146485.36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220241.12</v>
      </c>
    </row>
    <row r="39" spans="1:15" ht="12.75">
      <c r="A39" s="2">
        <v>31</v>
      </c>
      <c r="B39" s="4" t="s">
        <v>20</v>
      </c>
      <c r="C39" s="5">
        <f>417244.23+24000+75.3+31183.9</f>
        <v>472503.43</v>
      </c>
      <c r="D39" s="5">
        <v>687437.93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1159941.36</v>
      </c>
    </row>
    <row r="40" spans="1:15" ht="12.75">
      <c r="A40" s="2">
        <v>32</v>
      </c>
      <c r="B40" s="4" t="s">
        <v>45</v>
      </c>
      <c r="C40" s="5">
        <f>17764.84+786.83</f>
        <v>18551.670000000002</v>
      </c>
      <c r="D40" s="5">
        <v>27087.93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45639.600000000006</v>
      </c>
    </row>
    <row r="41" spans="1:15" ht="12.75">
      <c r="A41" s="2">
        <v>33</v>
      </c>
      <c r="B41" s="4" t="s">
        <v>46</v>
      </c>
      <c r="C41" s="5">
        <f>43826.72+3123.93</f>
        <v>46950.65</v>
      </c>
      <c r="D41" s="5">
        <v>72847.31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119797.95999999999</v>
      </c>
    </row>
    <row r="42" spans="1:15" ht="12.75">
      <c r="A42" s="2">
        <v>34</v>
      </c>
      <c r="B42" s="4" t="s">
        <v>21</v>
      </c>
      <c r="C42" s="5">
        <f>58648.82+2225.86</f>
        <v>60874.68</v>
      </c>
      <c r="D42" s="5">
        <v>111114.84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171989.52</v>
      </c>
    </row>
    <row r="43" spans="1:15" ht="12.75">
      <c r="A43" s="2">
        <v>35</v>
      </c>
      <c r="B43" s="4" t="s">
        <v>47</v>
      </c>
      <c r="C43" s="5">
        <f>16739.21+1200</f>
        <v>17939.21</v>
      </c>
      <c r="D43" s="5">
        <v>30536.98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48476.19</v>
      </c>
    </row>
    <row r="44" spans="1:15" ht="12.75">
      <c r="A44" s="2">
        <v>36</v>
      </c>
      <c r="B44" s="6" t="s">
        <v>22</v>
      </c>
      <c r="C44" s="5">
        <f>50583.91+824.39</f>
        <v>51408.3</v>
      </c>
      <c r="D44" s="5">
        <v>37818.37</v>
      </c>
      <c r="E44" s="5"/>
      <c r="F44" s="7"/>
      <c r="G44" s="7"/>
      <c r="H44" s="5"/>
      <c r="I44" s="5"/>
      <c r="J44" s="5"/>
      <c r="K44" s="5"/>
      <c r="L44" s="5"/>
      <c r="M44" s="5"/>
      <c r="N44" s="5"/>
      <c r="O44" s="5">
        <f t="shared" si="0"/>
        <v>89226.67000000001</v>
      </c>
    </row>
    <row r="45" spans="1:15" ht="12.75">
      <c r="A45" s="2">
        <v>37</v>
      </c>
      <c r="B45" s="6" t="s">
        <v>78</v>
      </c>
      <c r="C45" s="5">
        <f>9998.31+1845.62+1465.08</f>
        <v>13309.01</v>
      </c>
      <c r="D45" s="5">
        <f>14372.66+5000</f>
        <v>19372.66</v>
      </c>
      <c r="E45" s="5"/>
      <c r="F45" s="7"/>
      <c r="G45" s="7"/>
      <c r="H45" s="5"/>
      <c r="I45" s="5"/>
      <c r="J45" s="5"/>
      <c r="K45" s="5"/>
      <c r="L45" s="5"/>
      <c r="M45" s="5"/>
      <c r="N45" s="5"/>
      <c r="O45" s="5">
        <f t="shared" si="0"/>
        <v>32681.67</v>
      </c>
    </row>
    <row r="46" spans="1:15" ht="12.75">
      <c r="A46" s="2">
        <v>38</v>
      </c>
      <c r="B46" s="6" t="s">
        <v>23</v>
      </c>
      <c r="C46" s="5">
        <f>14343.05+228.97</f>
        <v>14572.019999999999</v>
      </c>
      <c r="D46" s="5">
        <v>27102.95</v>
      </c>
      <c r="E46" s="5"/>
      <c r="F46" s="7"/>
      <c r="G46" s="7"/>
      <c r="H46" s="5"/>
      <c r="I46" s="5"/>
      <c r="J46" s="5"/>
      <c r="K46" s="5"/>
      <c r="L46" s="5"/>
      <c r="M46" s="5"/>
      <c r="N46" s="5"/>
      <c r="O46" s="5">
        <f t="shared" si="0"/>
        <v>41674.97</v>
      </c>
    </row>
    <row r="47" spans="1:15" ht="12.75">
      <c r="A47" s="2">
        <v>39</v>
      </c>
      <c r="B47" s="4" t="s">
        <v>48</v>
      </c>
      <c r="C47" s="5">
        <f>18997.09+2999.28</f>
        <v>21996.37</v>
      </c>
      <c r="D47" s="5">
        <v>34204.84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0"/>
        <v>56201.20999999999</v>
      </c>
    </row>
    <row r="48" spans="1:15" ht="12.75">
      <c r="A48" s="2">
        <v>40</v>
      </c>
      <c r="B48" s="4" t="s">
        <v>97</v>
      </c>
      <c r="C48" s="5">
        <v>249.1</v>
      </c>
      <c r="D48" s="5">
        <v>2921.39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0"/>
        <v>3170.49</v>
      </c>
    </row>
    <row r="49" spans="1:15" ht="12.75">
      <c r="A49" s="2">
        <v>41</v>
      </c>
      <c r="B49" s="4" t="s">
        <v>49</v>
      </c>
      <c r="C49" s="5">
        <f>6516.61+1849.17+19270.02+890.77</f>
        <v>28526.57</v>
      </c>
      <c r="D49" s="5">
        <f>10000+35573.74</f>
        <v>45573.74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0"/>
        <v>74100.31</v>
      </c>
    </row>
    <row r="50" spans="1:15" ht="12.75">
      <c r="A50" s="2">
        <v>42</v>
      </c>
      <c r="B50" s="4" t="s">
        <v>72</v>
      </c>
      <c r="C50" s="5">
        <f>3206.53+316.91+479.05</f>
        <v>4002.4900000000002</v>
      </c>
      <c r="D50" s="5">
        <v>9626.09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0"/>
        <v>13628.58</v>
      </c>
    </row>
    <row r="51" spans="1:15" ht="12.75">
      <c r="A51" s="2">
        <v>43</v>
      </c>
      <c r="B51" s="4" t="s">
        <v>24</v>
      </c>
      <c r="C51" s="5">
        <f>28143.29+2806.13</f>
        <v>30949.420000000002</v>
      </c>
      <c r="D51" s="5">
        <v>56331.96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0"/>
        <v>87281.38</v>
      </c>
    </row>
    <row r="52" spans="1:15" ht="12.75">
      <c r="A52" s="2">
        <v>44</v>
      </c>
      <c r="B52" s="4" t="s">
        <v>50</v>
      </c>
      <c r="C52" s="5">
        <f>2605.22+404.55</f>
        <v>3009.77</v>
      </c>
      <c r="D52" s="5">
        <v>4961.82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0"/>
        <v>7971.59</v>
      </c>
    </row>
    <row r="53" spans="1:15" ht="12.75">
      <c r="A53" s="2">
        <v>45</v>
      </c>
      <c r="B53" s="4" t="s">
        <v>73</v>
      </c>
      <c r="C53" s="5">
        <f>11957+1893.43</f>
        <v>13850.43</v>
      </c>
      <c r="D53" s="5">
        <v>25696.56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0"/>
        <v>39546.990000000005</v>
      </c>
    </row>
    <row r="54" spans="1:15" ht="12.75">
      <c r="A54" s="2">
        <v>46</v>
      </c>
      <c r="B54" s="4" t="s">
        <v>51</v>
      </c>
      <c r="C54" s="5">
        <f>16240.34+3767.42</f>
        <v>20007.760000000002</v>
      </c>
      <c r="D54" s="5">
        <v>29256.37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0"/>
        <v>49264.130000000005</v>
      </c>
    </row>
    <row r="55" spans="1:15" ht="12.75">
      <c r="A55" s="2">
        <v>47</v>
      </c>
      <c r="B55" s="6" t="s">
        <v>52</v>
      </c>
      <c r="C55" s="5">
        <f>46471.91+3129.85</f>
        <v>49601.76</v>
      </c>
      <c r="D55" s="5">
        <v>74350.74</v>
      </c>
      <c r="E55" s="5"/>
      <c r="F55" s="7"/>
      <c r="G55" s="7"/>
      <c r="H55" s="7"/>
      <c r="I55" s="5"/>
      <c r="J55" s="5"/>
      <c r="K55" s="5"/>
      <c r="L55" s="5"/>
      <c r="M55" s="5"/>
      <c r="N55" s="5"/>
      <c r="O55" s="5">
        <f t="shared" si="0"/>
        <v>123952.5</v>
      </c>
    </row>
    <row r="56" spans="1:15" ht="12.75">
      <c r="A56" s="2">
        <v>48</v>
      </c>
      <c r="B56" s="4" t="s">
        <v>25</v>
      </c>
      <c r="C56" s="5">
        <f>103629.27+41152.68+4339.97</f>
        <v>149121.92</v>
      </c>
      <c r="D56" s="5">
        <f>49564.98+92541+86766.8</f>
        <v>228872.78000000003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0"/>
        <v>377994.70000000007</v>
      </c>
    </row>
    <row r="57" spans="1:15" ht="12.75">
      <c r="A57" s="2">
        <v>49</v>
      </c>
      <c r="B57" s="4" t="s">
        <v>26</v>
      </c>
      <c r="C57" s="5">
        <f>1680.99+323.83+400.46</f>
        <v>2405.2799999999997</v>
      </c>
      <c r="D57" s="5">
        <v>2931.42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0"/>
        <v>5336.7</v>
      </c>
    </row>
    <row r="58" spans="1:15" ht="12.75">
      <c r="A58" s="2">
        <v>50</v>
      </c>
      <c r="B58" s="4" t="s">
        <v>27</v>
      </c>
      <c r="C58" s="5">
        <f>902752.56+27340.03</f>
        <v>930092.5900000001</v>
      </c>
      <c r="D58" s="5">
        <f>1479551.15+56082.31</f>
        <v>1535633.46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0"/>
        <v>2465726.05</v>
      </c>
    </row>
    <row r="59" spans="1:15" ht="12.75">
      <c r="A59" s="2">
        <v>51</v>
      </c>
      <c r="B59" s="4" t="s">
        <v>28</v>
      </c>
      <c r="C59" s="5">
        <f>126006.53+6998.98</f>
        <v>133005.51</v>
      </c>
      <c r="D59" s="5">
        <v>212326.24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0"/>
        <v>345331.75</v>
      </c>
    </row>
    <row r="60" spans="1:15" ht="12.75">
      <c r="A60" s="2">
        <v>52</v>
      </c>
      <c r="B60" s="4" t="s">
        <v>53</v>
      </c>
      <c r="C60" s="5">
        <f>6458.95+289.05</f>
        <v>6748</v>
      </c>
      <c r="D60" s="5">
        <v>8488.3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0"/>
        <v>15236.3</v>
      </c>
    </row>
    <row r="61" spans="1:15" ht="12.75">
      <c r="A61" s="2">
        <v>53</v>
      </c>
      <c r="B61" s="4" t="s">
        <v>31</v>
      </c>
      <c r="C61" s="5">
        <f>73684.9+9443.89</f>
        <v>83128.79</v>
      </c>
      <c r="D61" s="5">
        <v>127356.85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0"/>
        <v>210485.64</v>
      </c>
    </row>
    <row r="62" spans="1:15" ht="12.75">
      <c r="A62" s="2">
        <v>54</v>
      </c>
      <c r="B62" s="4" t="s">
        <v>54</v>
      </c>
      <c r="C62" s="5">
        <f>13307.42+3374.6+942.9</f>
        <v>17624.920000000002</v>
      </c>
      <c r="D62" s="5">
        <f>2096.75+9838.25+13890.98+5000</f>
        <v>30825.98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0"/>
        <v>48450.9</v>
      </c>
    </row>
    <row r="63" spans="1:15" ht="12.75">
      <c r="A63" s="2">
        <v>55</v>
      </c>
      <c r="B63" s="4" t="s">
        <v>32</v>
      </c>
      <c r="C63" s="5">
        <f>25197.9+11529.64+1278.44+2344.98</f>
        <v>40350.96000000001</v>
      </c>
      <c r="D63" s="5">
        <f>177.29+16116.13+35000</f>
        <v>51293.42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f t="shared" si="0"/>
        <v>91644.38</v>
      </c>
    </row>
    <row r="64" spans="1:15" ht="12.75">
      <c r="A64" s="2">
        <v>56</v>
      </c>
      <c r="B64" s="4" t="s">
        <v>30</v>
      </c>
      <c r="C64" s="5">
        <f>53730.7+6453.49</f>
        <v>60184.189999999995</v>
      </c>
      <c r="D64" s="5">
        <v>83934.8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f t="shared" si="0"/>
        <v>144118.99</v>
      </c>
    </row>
    <row r="65" spans="1:15" ht="12.75">
      <c r="A65" s="2">
        <v>57</v>
      </c>
      <c r="B65" s="4" t="s">
        <v>33</v>
      </c>
      <c r="C65" s="5">
        <f>6809.48+10079.67+2949.17</f>
        <v>19838.32</v>
      </c>
      <c r="D65" s="5">
        <v>34406.5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f t="shared" si="0"/>
        <v>54244.82</v>
      </c>
    </row>
    <row r="66" spans="1:15" ht="12.75">
      <c r="A66" s="2">
        <v>58</v>
      </c>
      <c r="B66" s="4" t="s">
        <v>59</v>
      </c>
      <c r="C66" s="5">
        <f>364195.42+23835.52+79.65+10441.25</f>
        <v>398551.84</v>
      </c>
      <c r="D66" s="5">
        <v>715001.39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f t="shared" si="0"/>
        <v>1113553.23</v>
      </c>
    </row>
    <row r="67" spans="1:15" ht="12.75">
      <c r="A67" s="2">
        <v>59</v>
      </c>
      <c r="B67" s="4" t="s">
        <v>60</v>
      </c>
      <c r="C67" s="5">
        <f>28337.81+10.9+1822.38</f>
        <v>30171.090000000004</v>
      </c>
      <c r="D67" s="5">
        <v>38692.58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f t="shared" si="0"/>
        <v>68863.67000000001</v>
      </c>
    </row>
    <row r="68" spans="1:15" ht="12.75">
      <c r="A68" s="2">
        <v>60</v>
      </c>
      <c r="B68" s="4" t="s">
        <v>55</v>
      </c>
      <c r="C68" s="5">
        <f>428.38+4362.94+721</f>
        <v>5512.32</v>
      </c>
      <c r="D68" s="5">
        <f>611.34+4985.87</f>
        <v>5597.21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f t="shared" si="0"/>
        <v>11109.529999999999</v>
      </c>
    </row>
    <row r="69" spans="1:15" ht="12.75">
      <c r="A69" s="2">
        <v>61</v>
      </c>
      <c r="B69" s="4" t="s">
        <v>61</v>
      </c>
      <c r="C69" s="5">
        <f>549.12+6676.01+610.89</f>
        <v>7836.02</v>
      </c>
      <c r="D69" s="5">
        <f>617.82+12074.07</f>
        <v>12691.89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f aca="true" t="shared" si="1" ref="O69:O78">C69+D69+E69+F69+G69+H69+I69+J69+K69+L69+M69+N69</f>
        <v>20527.91</v>
      </c>
    </row>
    <row r="70" spans="1:15" ht="12.75">
      <c r="A70" s="2">
        <v>62</v>
      </c>
      <c r="B70" s="4" t="s">
        <v>62</v>
      </c>
      <c r="C70" s="5">
        <f>2453.6+6631+1786.97</f>
        <v>10871.57</v>
      </c>
      <c r="D70" s="5">
        <f>4694.74+10000</f>
        <v>14694.74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f t="shared" si="1"/>
        <v>25566.309999999998</v>
      </c>
    </row>
    <row r="71" spans="1:15" ht="12.75">
      <c r="A71" s="2">
        <v>63</v>
      </c>
      <c r="B71" s="4" t="s">
        <v>63</v>
      </c>
      <c r="C71" s="5">
        <f>10017.75+195.5+1617.97</f>
        <v>11831.22</v>
      </c>
      <c r="D71" s="5">
        <v>16677.77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f t="shared" si="1"/>
        <v>28508.989999999998</v>
      </c>
    </row>
    <row r="72" spans="1:15" ht="12.75">
      <c r="A72" s="2">
        <v>64</v>
      </c>
      <c r="B72" s="4" t="s">
        <v>64</v>
      </c>
      <c r="C72" s="5">
        <f>13784.58+840.12</f>
        <v>14624.7</v>
      </c>
      <c r="D72" s="5">
        <v>19553.27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f t="shared" si="1"/>
        <v>34177.97</v>
      </c>
    </row>
    <row r="73" spans="1:15" ht="12.75">
      <c r="A73" s="2">
        <v>65</v>
      </c>
      <c r="B73" s="4" t="s">
        <v>65</v>
      </c>
      <c r="C73" s="5">
        <f>14408.48+1060.04</f>
        <v>15468.52</v>
      </c>
      <c r="D73" s="5">
        <v>27732.94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f t="shared" si="1"/>
        <v>43201.46</v>
      </c>
    </row>
    <row r="74" spans="1:15" ht="12.75">
      <c r="A74" s="2">
        <v>66</v>
      </c>
      <c r="B74" s="4" t="s">
        <v>56</v>
      </c>
      <c r="C74" s="5">
        <f>17555.69+2852.24</f>
        <v>20407.93</v>
      </c>
      <c r="D74" s="5">
        <v>32057.92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f t="shared" si="1"/>
        <v>52465.85</v>
      </c>
    </row>
    <row r="75" spans="1:15" ht="12.75">
      <c r="A75" s="2">
        <v>67</v>
      </c>
      <c r="B75" s="4" t="s">
        <v>57</v>
      </c>
      <c r="C75" s="5">
        <f>18934.46+1567.45</f>
        <v>20501.91</v>
      </c>
      <c r="D75" s="5">
        <v>28975.43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f t="shared" si="1"/>
        <v>49477.34</v>
      </c>
    </row>
    <row r="76" spans="1:15" ht="12.75">
      <c r="A76" s="2">
        <v>68</v>
      </c>
      <c r="B76" s="4" t="s">
        <v>66</v>
      </c>
      <c r="C76" s="5">
        <f>64198.09+8352.16</f>
        <v>72550.25</v>
      </c>
      <c r="D76" s="5">
        <v>98184.52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f t="shared" si="1"/>
        <v>170734.77000000002</v>
      </c>
    </row>
    <row r="77" spans="1:15" ht="12.75">
      <c r="A77" s="2">
        <v>69</v>
      </c>
      <c r="B77" s="4" t="s">
        <v>58</v>
      </c>
      <c r="C77" s="5">
        <f>8417.1+1948.06</f>
        <v>10365.16</v>
      </c>
      <c r="D77" s="5">
        <v>14183.8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f t="shared" si="1"/>
        <v>24548.96</v>
      </c>
    </row>
    <row r="78" spans="1:15" ht="12.75">
      <c r="A78" s="2">
        <v>70</v>
      </c>
      <c r="B78" s="4" t="s">
        <v>67</v>
      </c>
      <c r="C78" s="5">
        <f>105608.4+6021.77+189.01+9958.35</f>
        <v>121777.53</v>
      </c>
      <c r="D78" s="5">
        <v>167843.16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f t="shared" si="1"/>
        <v>289620.69</v>
      </c>
    </row>
    <row r="79" spans="1:15" ht="12.75">
      <c r="A79" s="4"/>
      <c r="B79" s="8" t="s">
        <v>68</v>
      </c>
      <c r="C79" s="9">
        <f>SUM(C9:C78)</f>
        <v>4251460</v>
      </c>
      <c r="D79" s="9">
        <f>SUM(D1:D78)</f>
        <v>6706599.999999999</v>
      </c>
      <c r="E79" s="9">
        <f aca="true" t="shared" si="2" ref="E79:L79">SUM(E10:E78)</f>
        <v>0</v>
      </c>
      <c r="F79" s="9">
        <f t="shared" si="2"/>
        <v>0</v>
      </c>
      <c r="G79" s="9">
        <f t="shared" si="2"/>
        <v>0</v>
      </c>
      <c r="H79" s="9">
        <f t="shared" si="2"/>
        <v>0</v>
      </c>
      <c r="I79" s="9">
        <f t="shared" si="2"/>
        <v>0</v>
      </c>
      <c r="J79" s="9">
        <f t="shared" si="2"/>
        <v>0</v>
      </c>
      <c r="K79" s="9">
        <f t="shared" si="2"/>
        <v>0</v>
      </c>
      <c r="L79" s="9">
        <f t="shared" si="2"/>
        <v>0</v>
      </c>
      <c r="M79" s="9">
        <f>SUM(M9:M78)</f>
        <v>0</v>
      </c>
      <c r="N79" s="9">
        <f>SUM(N9:N78)</f>
        <v>0</v>
      </c>
      <c r="O79" s="9">
        <f>SUM(O9:O78)</f>
        <v>10958060.000000004</v>
      </c>
    </row>
    <row r="80" spans="6:15" ht="12.75">
      <c r="F80" s="10"/>
      <c r="O80" s="11"/>
    </row>
    <row r="81" spans="6:15" ht="12.75">
      <c r="F81" s="11"/>
      <c r="O81" s="11"/>
    </row>
  </sheetData>
  <sheetProtection/>
  <printOptions/>
  <pageMargins left="0.73" right="0.2" top="0.51" bottom="0.17" header="0.5" footer="0.17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livita</cp:lastModifiedBy>
  <cp:lastPrinted>2015-03-10T11:26:07Z</cp:lastPrinted>
  <dcterms:created xsi:type="dcterms:W3CDTF">2014-08-11T06:10:45Z</dcterms:created>
  <dcterms:modified xsi:type="dcterms:W3CDTF">2015-03-10T13:33:25Z</dcterms:modified>
  <cp:category/>
  <cp:version/>
  <cp:contentType/>
  <cp:contentStatus/>
</cp:coreProperties>
</file>