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2120" tabRatio="475" activeTab="5"/>
  </bookViews>
  <sheets>
    <sheet name="DIABET" sheetId="1" r:id="rId1"/>
    <sheet name="ONCOLOGIE" sheetId="2" r:id="rId2"/>
    <sheet name="TRANSPLANT" sheetId="3" r:id="rId3"/>
    <sheet name="BOLI RARE" sheetId="4" r:id="rId4"/>
    <sheet name="TESTE" sheetId="5" r:id="rId5"/>
    <sheet name="HEMOGLOBINA" sheetId="6" r:id="rId6"/>
    <sheet name="Sheet1" sheetId="7" r:id="rId7"/>
  </sheets>
  <externalReferences>
    <externalReference r:id="rId10"/>
  </externalReferences>
  <definedNames>
    <definedName name="_xlfn.BAHTTEXT" hidden="1">#NAME?</definedName>
    <definedName name="_xlnm.Print_Titles" localSheetId="3">'BOLI RARE'!$7:$10</definedName>
    <definedName name="_xlnm.Print_Titles" localSheetId="0">'DIABET'!$9:$9</definedName>
    <definedName name="_xlnm.Print_Titles" localSheetId="1">'ONCOLOGIE'!$7:$9</definedName>
    <definedName name="_xlnm.Print_Titles" localSheetId="4">'TESTE'!$11:$11</definedName>
    <definedName name="_xlnm.Print_Titles" localSheetId="2">'TRANSPLANT'!$8:$8</definedName>
  </definedNames>
  <calcPr fullCalcOnLoad="1"/>
</workbook>
</file>

<file path=xl/sharedStrings.xml><?xml version="1.0" encoding="utf-8"?>
<sst xmlns="http://schemas.openxmlformats.org/spreadsheetml/2006/main" count="310" uniqueCount="70">
  <si>
    <t>DENUMIRE FURNIZOR</t>
  </si>
  <si>
    <t>NR CRT</t>
  </si>
  <si>
    <t>CAS VASLUI</t>
  </si>
  <si>
    <t>TOTAL</t>
  </si>
  <si>
    <t>BALSAM SRL NEGRESTI</t>
  </si>
  <si>
    <t>BIOSFARM SRL BARLAD</t>
  </si>
  <si>
    <t>CHIMFARM SRL VASLUI</t>
  </si>
  <si>
    <t>ELIXIR SRL BARLAD</t>
  </si>
  <si>
    <t>FARMAB SRL VASLUI</t>
  </si>
  <si>
    <t>LAVIRA TRANSPORT SRL</t>
  </si>
  <si>
    <t>MEDIMFARM TOPFARM S.A.</t>
  </si>
  <si>
    <t>PLANTAGO TEHNOFARM SRL VASLUI</t>
  </si>
  <si>
    <t>RA SRL VASLUI</t>
  </si>
  <si>
    <t>ROPHARMA SA</t>
  </si>
  <si>
    <t>S.I.E.P.C.O.F.A.R. SA</t>
  </si>
  <si>
    <t>SC AVALUX-STAR SRL</t>
  </si>
  <si>
    <t>SC CRATEGUS PHARMA SRL</t>
  </si>
  <si>
    <t>SC PUNCTFARM SRL</t>
  </si>
  <si>
    <t>SENSIBLU</t>
  </si>
  <si>
    <t>TERAPIA SRL BARLAD</t>
  </si>
  <si>
    <t>VOIN</t>
  </si>
  <si>
    <t>CATENA HYGEIA</t>
  </si>
  <si>
    <t>DANIELOPOLU</t>
  </si>
  <si>
    <t>FARMNOVA SRL HUSI</t>
  </si>
  <si>
    <t>CORAGAFARM</t>
  </si>
  <si>
    <t>FARMACO GAMA SRL</t>
  </si>
  <si>
    <t>HELIANTHI SRL</t>
  </si>
  <si>
    <t>HYPOCRATE SRL BARLAD</t>
  </si>
  <si>
    <t>INAFARM STAR</t>
  </si>
  <si>
    <t>IRAFAM</t>
  </si>
  <si>
    <t>ONIAGROFARM</t>
  </si>
  <si>
    <t>PARACELSUS</t>
  </si>
  <si>
    <t>PROFARM COMP</t>
  </si>
  <si>
    <t>ROSIFARM</t>
  </si>
  <si>
    <t>S.C.SANTAVIC FARM SRL</t>
  </si>
  <si>
    <t>SANTAC FARM VASLUI</t>
  </si>
  <si>
    <t>SASVIRO</t>
  </si>
  <si>
    <t>SC ADRYMAR</t>
  </si>
  <si>
    <t>SC ALPHA MED SRL</t>
  </si>
  <si>
    <t>SC DAVILLA SRL</t>
  </si>
  <si>
    <t>SC ELEFARM SRL BARLAD</t>
  </si>
  <si>
    <t>SC FARMABEN SRL</t>
  </si>
  <si>
    <t>SC LEVENTICA SRL</t>
  </si>
  <si>
    <t>SC MENTOGELY SRL</t>
  </si>
  <si>
    <t>SC NIKI PHARM SRL</t>
  </si>
  <si>
    <t>SC PROFILACT FARM SRL</t>
  </si>
  <si>
    <t>SC SANIFARM SRL</t>
  </si>
  <si>
    <t>SC VITAFARM SRL</t>
  </si>
  <si>
    <t>SC VIVIAN SRL MICLESTI VS</t>
  </si>
  <si>
    <t>SPATIFILIUS</t>
  </si>
  <si>
    <t>TEHNOFARM BAVARIA-IMPEX S.R.L.-farmacia LIPOVAt</t>
  </si>
  <si>
    <t>TELKAPHARM SRL</t>
  </si>
  <si>
    <t>TONIC LIFE FARMA</t>
  </si>
  <si>
    <t>VITALPHARM SRL</t>
  </si>
  <si>
    <t>farmacii</t>
  </si>
  <si>
    <t>cesiuni</t>
  </si>
  <si>
    <t>SC PRIMULA SRL</t>
  </si>
  <si>
    <t>CASA DE SANATATE VASLUI</t>
  </si>
  <si>
    <t>SITUATIA PLATILOR EFECTUATE PENTRU EVALUAREA ANUALA A BOLNAVILOR CU DIABET ZAHARAT (HEMOBLOGINA GLICATA)</t>
  </si>
  <si>
    <t>SC ARCALEANU FARM SRL</t>
  </si>
  <si>
    <t>S.C. MIDOR FARM SRL</t>
  </si>
  <si>
    <t>ANAF</t>
  </si>
  <si>
    <t>SITUATIA PLATILOR EFECTUATE PENTRU MEDICAMENTE PENTRU BOLI CRONICE CU RISC CRESCUT UTILIZATE IN PROGRAMELE NATIONALE CU SCOP CURATIV-TRANSPLANT</t>
  </si>
  <si>
    <t>SITUATIA PLATILOR EFECTUATE PENTRU MEDICAMENTE PENTRU BOLI CRONICE CU RISC CRESCUT UTILIZATE IN PROGRAMELE NATIONALE CU SCOP CURATIV-DIABET</t>
  </si>
  <si>
    <t>SITUATIA PLATILOR EFECTUATE PENTRU MEDICAMENTE PENTRU BOLI CRONICE CU RISC CRESCUT UTILIZATE IN PROGRAMELE NATIONALE CU SCOP CURATIV-ONCOLOGIE</t>
  </si>
  <si>
    <t>SITUATIA PLATILOR EFECTUATE PENTRU MEDICAMENTE PENTRU BOLI CRONICE CU RISC CRESCUT UTILIZATE IN PROGRAMELE NATIONALE CU SCOP CURATIV-BOLI RARE</t>
  </si>
  <si>
    <t>SITUATIA PLATILOR EFECTUATE PENTRU MATERIALE SANITARE SPECIFICE UTILIZATE IN PROGRAMELE NATIONALE CU SCOP CURATIV-TESTE</t>
  </si>
  <si>
    <t>c/v</t>
  </si>
  <si>
    <t>C/V</t>
  </si>
  <si>
    <t>SENSIBLU SRL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</si>
</sst>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#,##0.00;[Red]#,##0.00"/>
    <numFmt numFmtId="182" formatCode="[$-418]d\ mmmm\ yyyy"/>
    <numFmt numFmtId="183" formatCode="dd/mm/yy;@"/>
    <numFmt numFmtId="184" formatCode="#,##0.00_ ;\-#,##0.00\ "/>
    <numFmt numFmtId="185" formatCode="mmm/yyyy"/>
    <numFmt numFmtId="186" formatCode="0_ ;[Red]\-0\ "/>
    <numFmt numFmtId="187" formatCode="0;[Red]0"/>
    <numFmt numFmtId="188" formatCode="[$-809]dd\ mmmm\ yyyy"/>
    <numFmt numFmtId="189" formatCode="mmm\-yyyy"/>
    <numFmt numFmtId="190" formatCode="#,##0.0000000"/>
    <numFmt numFmtId="191" formatCode="d\.m\.yy;@"/>
    <numFmt numFmtId="192" formatCode="[$-F800]dddd\,\ mmmm\ dd\,\ yyyy"/>
    <numFmt numFmtId="193" formatCode="dd/mm/yyyy;@"/>
    <numFmt numFmtId="194" formatCode="#,##0.00_ ;[Red]\-#,##0.0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00"/>
    <numFmt numFmtId="200" formatCode="#,##0.0000000;[Red]#,##0.0000000"/>
    <numFmt numFmtId="201" formatCode="#,##0.00000000;[Red]#,##0.00000000"/>
    <numFmt numFmtId="202" formatCode="#,##0.000000;[Red]#,##0.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59" applyFont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left"/>
      <protection/>
    </xf>
    <xf numFmtId="0" fontId="0" fillId="0" borderId="0" xfId="59" applyFont="1" applyFill="1">
      <alignment/>
      <protection/>
    </xf>
    <xf numFmtId="0" fontId="22" fillId="0" borderId="0" xfId="59" applyFont="1" applyAlignment="1">
      <alignment horizontal="right"/>
      <protection/>
    </xf>
    <xf numFmtId="0" fontId="22" fillId="0" borderId="0" xfId="59" applyFont="1" applyAlignment="1">
      <alignment horizontal="left"/>
      <protection/>
    </xf>
    <xf numFmtId="4" fontId="0" fillId="0" borderId="0" xfId="59" applyNumberFormat="1" applyFont="1">
      <alignment/>
      <protection/>
    </xf>
    <xf numFmtId="0" fontId="0" fillId="0" borderId="0" xfId="59" applyFont="1" applyFill="1" applyAlignment="1">
      <alignment horizontal="center"/>
      <protection/>
    </xf>
    <xf numFmtId="0" fontId="0" fillId="0" borderId="0" xfId="59" applyFont="1" applyAlignment="1">
      <alignment horizontal="center"/>
      <protection/>
    </xf>
    <xf numFmtId="4" fontId="0" fillId="0" borderId="0" xfId="59" applyNumberFormat="1" applyFont="1" applyFill="1">
      <alignment/>
      <protection/>
    </xf>
    <xf numFmtId="0" fontId="22" fillId="0" borderId="0" xfId="59" applyFont="1" applyFill="1" applyAlignment="1">
      <alignment horizontal="right"/>
      <protection/>
    </xf>
    <xf numFmtId="3" fontId="22" fillId="0" borderId="0" xfId="59" applyNumberFormat="1" applyFont="1" applyAlignment="1">
      <alignment/>
      <protection/>
    </xf>
    <xf numFmtId="0" fontId="22" fillId="0" borderId="0" xfId="59" applyFont="1" applyAlignment="1">
      <alignment/>
      <protection/>
    </xf>
    <xf numFmtId="0" fontId="22" fillId="0" borderId="0" xfId="59" applyFont="1" applyAlignment="1">
      <alignment horizontal="center"/>
      <protection/>
    </xf>
    <xf numFmtId="4" fontId="0" fillId="0" borderId="0" xfId="0" applyNumberFormat="1" applyAlignment="1">
      <alignment/>
    </xf>
    <xf numFmtId="0" fontId="4" fillId="0" borderId="0" xfId="59" applyFont="1" applyAlignment="1">
      <alignment horizontal="center"/>
      <protection/>
    </xf>
    <xf numFmtId="0" fontId="23" fillId="0" borderId="0" xfId="59" applyFont="1">
      <alignment/>
      <protection/>
    </xf>
    <xf numFmtId="0" fontId="3" fillId="0" borderId="0" xfId="59" applyFont="1">
      <alignment/>
      <protection/>
    </xf>
    <xf numFmtId="4" fontId="4" fillId="0" borderId="0" xfId="59" applyNumberFormat="1" applyFont="1">
      <alignment/>
      <protection/>
    </xf>
    <xf numFmtId="0" fontId="24" fillId="0" borderId="0" xfId="59" applyFont="1" applyAlignment="1">
      <alignment horizontal="left"/>
      <protection/>
    </xf>
    <xf numFmtId="0" fontId="25" fillId="0" borderId="0" xfId="59" applyFont="1" applyAlignment="1">
      <alignment horizontal="left"/>
      <protection/>
    </xf>
    <xf numFmtId="0" fontId="25" fillId="0" borderId="0" xfId="59" applyFont="1" applyFill="1">
      <alignment/>
      <protection/>
    </xf>
    <xf numFmtId="4" fontId="25" fillId="0" borderId="0" xfId="59" applyNumberFormat="1" applyFont="1">
      <alignment/>
      <protection/>
    </xf>
    <xf numFmtId="0" fontId="25" fillId="0" borderId="0" xfId="59" applyFont="1">
      <alignment/>
      <protection/>
    </xf>
    <xf numFmtId="0" fontId="26" fillId="0" borderId="0" xfId="59" applyFont="1">
      <alignment/>
      <protection/>
    </xf>
    <xf numFmtId="0" fontId="3" fillId="0" borderId="10" xfId="59" applyFont="1" applyBorder="1">
      <alignment/>
      <protection/>
    </xf>
    <xf numFmtId="17" fontId="27" fillId="0" borderId="10" xfId="59" applyNumberFormat="1" applyFont="1" applyFill="1" applyBorder="1" applyAlignment="1">
      <alignment wrapText="1"/>
      <protection/>
    </xf>
    <xf numFmtId="17" fontId="27" fillId="0" borderId="10" xfId="59" applyNumberFormat="1" applyFont="1" applyFill="1" applyBorder="1" applyAlignment="1">
      <alignment horizontal="center" wrapText="1"/>
      <protection/>
    </xf>
    <xf numFmtId="0" fontId="27" fillId="0" borderId="10" xfId="59" applyFont="1" applyBorder="1" applyAlignment="1">
      <alignment horizontal="center"/>
      <protection/>
    </xf>
    <xf numFmtId="0" fontId="3" fillId="0" borderId="10" xfId="59" applyFont="1" applyFill="1" applyBorder="1" applyAlignment="1">
      <alignment horizontal="center"/>
      <protection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59" applyNumberFormat="1" applyFont="1" applyBorder="1">
      <alignment/>
      <protection/>
    </xf>
    <xf numFmtId="4" fontId="27" fillId="0" borderId="10" xfId="59" applyNumberFormat="1" applyFont="1" applyBorder="1">
      <alignment/>
      <protection/>
    </xf>
    <xf numFmtId="0" fontId="3" fillId="0" borderId="10" xfId="59" applyFont="1" applyBorder="1" applyAlignment="1">
      <alignment horizontal="center"/>
      <protection/>
    </xf>
    <xf numFmtId="4" fontId="27" fillId="0" borderId="10" xfId="59" applyNumberFormat="1" applyFont="1" applyFill="1" applyBorder="1">
      <alignment/>
      <protection/>
    </xf>
    <xf numFmtId="4" fontId="27" fillId="0" borderId="10" xfId="59" applyNumberFormat="1" applyFont="1" applyFill="1" applyBorder="1" applyAlignment="1">
      <alignment horizontal="center"/>
      <protection/>
    </xf>
    <xf numFmtId="17" fontId="27" fillId="0" borderId="10" xfId="59" applyNumberFormat="1" applyFont="1" applyFill="1" applyBorder="1" applyAlignment="1">
      <alignment horizontal="center" vertical="center" wrapText="1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>
      <alignment/>
      <protection/>
    </xf>
    <xf numFmtId="0" fontId="3" fillId="0" borderId="0" xfId="59" applyFont="1" applyFill="1" applyBorder="1">
      <alignment/>
      <protection/>
    </xf>
    <xf numFmtId="4" fontId="3" fillId="0" borderId="0" xfId="59" applyNumberFormat="1" applyFont="1" applyBorder="1">
      <alignment/>
      <protection/>
    </xf>
    <xf numFmtId="0" fontId="4" fillId="0" borderId="0" xfId="59" applyFont="1" applyBorder="1">
      <alignment/>
      <protection/>
    </xf>
    <xf numFmtId="0" fontId="3" fillId="0" borderId="0" xfId="59" applyFont="1" applyBorder="1" applyAlignment="1">
      <alignment horizontal="left"/>
      <protection/>
    </xf>
    <xf numFmtId="0" fontId="0" fillId="0" borderId="0" xfId="59" applyFont="1" applyBorder="1" applyAlignment="1">
      <alignment horizontal="center"/>
      <protection/>
    </xf>
    <xf numFmtId="0" fontId="0" fillId="0" borderId="0" xfId="59" applyFont="1" applyBorder="1" applyAlignment="1">
      <alignment horizontal="left"/>
      <protection/>
    </xf>
    <xf numFmtId="0" fontId="0" fillId="0" borderId="0" xfId="59" applyFont="1" applyFill="1" applyBorder="1">
      <alignment/>
      <protection/>
    </xf>
    <xf numFmtId="4" fontId="0" fillId="0" borderId="0" xfId="59" applyNumberFormat="1" applyFont="1" applyBorder="1">
      <alignment/>
      <protection/>
    </xf>
    <xf numFmtId="0" fontId="0" fillId="0" borderId="0" xfId="59" applyFont="1" applyBorder="1">
      <alignment/>
      <protection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27" fillId="0" borderId="10" xfId="59" applyFont="1" applyBorder="1" applyAlignment="1">
      <alignment horizontal="left"/>
      <protection/>
    </xf>
    <xf numFmtId="4" fontId="28" fillId="0" borderId="10" xfId="59" applyNumberFormat="1" applyFont="1" applyBorder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27" fillId="0" borderId="10" xfId="59" applyNumberFormat="1" applyFont="1" applyFill="1" applyBorder="1" applyAlignment="1">
      <alignment wrapText="1"/>
      <protection/>
    </xf>
    <xf numFmtId="0" fontId="3" fillId="0" borderId="0" xfId="59" applyFont="1" applyAlignment="1">
      <alignment horizontal="left"/>
      <protection/>
    </xf>
    <xf numFmtId="0" fontId="29" fillId="0" borderId="0" xfId="59" applyFont="1">
      <alignment/>
      <protection/>
    </xf>
    <xf numFmtId="4" fontId="3" fillId="0" borderId="0" xfId="59" applyNumberFormat="1" applyFont="1" applyFill="1">
      <alignment/>
      <protection/>
    </xf>
    <xf numFmtId="4" fontId="3" fillId="0" borderId="10" xfId="59" applyNumberFormat="1" applyFont="1" applyFill="1" applyBorder="1" applyAlignment="1">
      <alignment wrapText="1"/>
      <protection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/>
    </xf>
    <xf numFmtId="17" fontId="27" fillId="0" borderId="11" xfId="59" applyNumberFormat="1" applyFont="1" applyFill="1" applyBorder="1" applyAlignment="1">
      <alignment vertical="center" wrapText="1"/>
      <protection/>
    </xf>
    <xf numFmtId="4" fontId="27" fillId="0" borderId="10" xfId="59" applyNumberFormat="1" applyFont="1" applyBorder="1" applyAlignment="1">
      <alignment horizontal="right"/>
      <protection/>
    </xf>
    <xf numFmtId="0" fontId="27" fillId="0" borderId="12" xfId="59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2" xfId="59" applyFont="1" applyFill="1" applyBorder="1" applyAlignment="1">
      <alignment horizontal="center" vertical="center"/>
      <protection/>
    </xf>
    <xf numFmtId="4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27" fillId="0" borderId="13" xfId="59" applyNumberFormat="1" applyFont="1" applyBorder="1" applyAlignment="1">
      <alignment/>
      <protection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7" fontId="27" fillId="0" borderId="14" xfId="59" applyNumberFormat="1" applyFont="1" applyFill="1" applyBorder="1" applyAlignment="1">
      <alignment wrapText="1"/>
      <protection/>
    </xf>
    <xf numFmtId="0" fontId="3" fillId="0" borderId="14" xfId="59" applyFont="1" applyBorder="1">
      <alignment/>
      <protection/>
    </xf>
    <xf numFmtId="4" fontId="3" fillId="0" borderId="14" xfId="0" applyNumberFormat="1" applyFont="1" applyBorder="1" applyAlignment="1">
      <alignment/>
    </xf>
    <xf numFmtId="0" fontId="3" fillId="0" borderId="11" xfId="59" applyFont="1" applyBorder="1">
      <alignment/>
      <protection/>
    </xf>
    <xf numFmtId="4" fontId="27" fillId="0" borderId="10" xfId="59" applyNumberFormat="1" applyFont="1" applyBorder="1" applyAlignment="1">
      <alignment/>
      <protection/>
    </xf>
    <xf numFmtId="17" fontId="27" fillId="0" borderId="11" xfId="59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Border="1" applyAlignment="1">
      <alignment/>
    </xf>
    <xf numFmtId="4" fontId="3" fillId="0" borderId="10" xfId="59" applyNumberFormat="1" applyFont="1" applyBorder="1">
      <alignment/>
      <protection/>
    </xf>
    <xf numFmtId="4" fontId="27" fillId="0" borderId="11" xfId="59" applyNumberFormat="1" applyFont="1" applyFill="1" applyBorder="1" applyAlignment="1">
      <alignment/>
      <protection/>
    </xf>
    <xf numFmtId="17" fontId="27" fillId="0" borderId="10" xfId="59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" fontId="27" fillId="0" borderId="13" xfId="59" applyNumberFormat="1" applyFont="1" applyFill="1" applyBorder="1" applyAlignment="1">
      <alignment horizontal="center" wrapText="1"/>
      <protection/>
    </xf>
    <xf numFmtId="17" fontId="27" fillId="0" borderId="10" xfId="59" applyNumberFormat="1" applyFont="1" applyFill="1" applyBorder="1" applyAlignment="1">
      <alignment horizontal="center" wrapText="1"/>
      <protection/>
    </xf>
    <xf numFmtId="4" fontId="27" fillId="0" borderId="10" xfId="59" applyNumberFormat="1" applyFont="1" applyFill="1" applyBorder="1" applyAlignment="1">
      <alignment horizontal="center"/>
      <protection/>
    </xf>
    <xf numFmtId="0" fontId="27" fillId="0" borderId="10" xfId="59" applyFont="1" applyFill="1" applyBorder="1" applyAlignment="1">
      <alignment horizontal="center"/>
      <protection/>
    </xf>
    <xf numFmtId="0" fontId="27" fillId="0" borderId="15" xfId="59" applyFont="1" applyBorder="1" applyAlignment="1">
      <alignment horizontal="center" vertical="center"/>
      <protection/>
    </xf>
    <xf numFmtId="0" fontId="27" fillId="0" borderId="12" xfId="59" applyFont="1" applyBorder="1" applyAlignment="1">
      <alignment horizontal="center" vertical="center"/>
      <protection/>
    </xf>
    <xf numFmtId="17" fontId="27" fillId="0" borderId="10" xfId="59" applyNumberFormat="1" applyFont="1" applyFill="1" applyBorder="1" applyAlignment="1">
      <alignment horizontal="center" vertical="center" wrapText="1"/>
      <protection/>
    </xf>
    <xf numFmtId="17" fontId="27" fillId="0" borderId="11" xfId="59" applyNumberFormat="1" applyFont="1" applyFill="1" applyBorder="1" applyAlignment="1">
      <alignment horizontal="center" vertical="center" wrapText="1"/>
      <protection/>
    </xf>
    <xf numFmtId="17" fontId="27" fillId="0" borderId="13" xfId="59" applyNumberFormat="1" applyFont="1" applyFill="1" applyBorder="1" applyAlignment="1">
      <alignment horizontal="center" vertical="center" wrapText="1"/>
      <protection/>
    </xf>
    <xf numFmtId="17" fontId="27" fillId="0" borderId="14" xfId="59" applyNumberFormat="1" applyFont="1" applyFill="1" applyBorder="1" applyAlignment="1">
      <alignment horizontal="center" vertical="center" wrapText="1"/>
      <protection/>
    </xf>
    <xf numFmtId="4" fontId="27" fillId="0" borderId="11" xfId="59" applyNumberFormat="1" applyFont="1" applyFill="1" applyBorder="1" applyAlignment="1">
      <alignment horizontal="center"/>
      <protection/>
    </xf>
    <xf numFmtId="4" fontId="27" fillId="0" borderId="14" xfId="59" applyNumberFormat="1" applyFont="1" applyFill="1" applyBorder="1" applyAlignment="1">
      <alignment horizontal="center"/>
      <protection/>
    </xf>
    <xf numFmtId="4" fontId="27" fillId="0" borderId="13" xfId="59" applyNumberFormat="1" applyFont="1" applyFill="1" applyBorder="1" applyAlignment="1">
      <alignment horizontal="center"/>
      <protection/>
    </xf>
    <xf numFmtId="0" fontId="27" fillId="0" borderId="15" xfId="59" applyFont="1" applyFill="1" applyBorder="1" applyAlignment="1">
      <alignment horizontal="center" vertical="center"/>
      <protection/>
    </xf>
    <xf numFmtId="0" fontId="27" fillId="0" borderId="12" xfId="59" applyFont="1" applyFill="1" applyBorder="1" applyAlignment="1">
      <alignment horizontal="center" vertical="center"/>
      <protection/>
    </xf>
    <xf numFmtId="17" fontId="27" fillId="0" borderId="11" xfId="59" applyNumberFormat="1" applyFont="1" applyFill="1" applyBorder="1" applyAlignment="1">
      <alignment horizontal="center" wrapText="1"/>
      <protection/>
    </xf>
    <xf numFmtId="17" fontId="27" fillId="0" borderId="14" xfId="59" applyNumberFormat="1" applyFont="1" applyFill="1" applyBorder="1" applyAlignment="1">
      <alignment horizontal="center" wrapText="1"/>
      <protection/>
    </xf>
    <xf numFmtId="4" fontId="27" fillId="0" borderId="11" xfId="59" applyNumberFormat="1" applyFont="1" applyBorder="1" applyAlignment="1">
      <alignment horizontal="center"/>
      <protection/>
    </xf>
    <xf numFmtId="4" fontId="27" fillId="0" borderId="13" xfId="59" applyNumberFormat="1" applyFont="1" applyBorder="1" applyAlignment="1">
      <alignment horizontal="center"/>
      <protection/>
    </xf>
    <xf numFmtId="4" fontId="27" fillId="0" borderId="10" xfId="59" applyNumberFormat="1" applyFont="1" applyBorder="1" applyAlignment="1">
      <alignment horizontal="center"/>
      <protection/>
    </xf>
    <xf numFmtId="17" fontId="27" fillId="0" borderId="16" xfId="59" applyNumberFormat="1" applyFont="1" applyFill="1" applyBorder="1" applyAlignment="1">
      <alignment horizontal="center" wrapText="1"/>
      <protection/>
    </xf>
    <xf numFmtId="17" fontId="27" fillId="0" borderId="17" xfId="59" applyNumberFormat="1" applyFont="1" applyFill="1" applyBorder="1" applyAlignment="1">
      <alignment horizontal="center" wrapText="1"/>
      <protection/>
    </xf>
    <xf numFmtId="4" fontId="28" fillId="0" borderId="11" xfId="59" applyNumberFormat="1" applyFont="1" applyBorder="1" applyAlignment="1">
      <alignment horizontal="center"/>
      <protection/>
    </xf>
    <xf numFmtId="4" fontId="28" fillId="0" borderId="13" xfId="59" applyNumberFormat="1" applyFont="1" applyBorder="1" applyAlignment="1">
      <alignment horizontal="center"/>
      <protection/>
    </xf>
    <xf numFmtId="17" fontId="27" fillId="0" borderId="15" xfId="59" applyNumberFormat="1" applyFont="1" applyFill="1" applyBorder="1" applyAlignment="1">
      <alignment horizontal="center" vertical="center" wrapText="1"/>
      <protection/>
    </xf>
    <xf numFmtId="17" fontId="27" fillId="0" borderId="12" xfId="59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PLATI NOIEMBRIE PT FACTURI AUGUS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ti%20programe%20efectuate%20pe%20IANUARIE-decembrie%202018%20pentru%20farmaciile%20cu%20circuit%20inch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iere plati-circuit inchis"/>
    </sheetNames>
    <sheetDataSet>
      <sheetData sheetId="0">
        <row r="11">
          <cell r="O11">
            <v>2039100.1399999997</v>
          </cell>
        </row>
        <row r="24">
          <cell r="O24">
            <v>252444</v>
          </cell>
        </row>
        <row r="39">
          <cell r="O39">
            <v>9620</v>
          </cell>
        </row>
        <row r="52">
          <cell r="O52">
            <v>5464.72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zoomScalePageLayoutView="0" workbookViewId="0" topLeftCell="C34">
      <selection activeCell="Z64" sqref="Z64"/>
    </sheetView>
  </sheetViews>
  <sheetFormatPr defaultColWidth="9.140625" defaultRowHeight="12.75"/>
  <cols>
    <col min="1" max="1" width="6.57421875" style="9" customWidth="1"/>
    <col min="2" max="2" width="40.421875" style="3" customWidth="1"/>
    <col min="3" max="3" width="10.00390625" style="4" customWidth="1"/>
    <col min="4" max="4" width="10.7109375" style="7" customWidth="1"/>
    <col min="5" max="5" width="7.8515625" style="7" customWidth="1"/>
    <col min="6" max="6" width="10.00390625" style="2" customWidth="1"/>
    <col min="7" max="7" width="10.28125" style="2" customWidth="1"/>
    <col min="8" max="16" width="10.00390625" style="2" customWidth="1"/>
    <col min="17" max="17" width="7.8515625" style="2" bestFit="1" customWidth="1"/>
    <col min="18" max="18" width="10.00390625" style="2" bestFit="1" customWidth="1"/>
    <col min="19" max="19" width="10.00390625" style="2" customWidth="1"/>
    <col min="20" max="20" width="7.8515625" style="2" bestFit="1" customWidth="1"/>
    <col min="21" max="23" width="10.00390625" style="2" customWidth="1"/>
    <col min="24" max="24" width="8.00390625" style="2" customWidth="1"/>
    <col min="25" max="25" width="10.7109375" style="2" customWidth="1"/>
    <col min="26" max="26" width="10.8515625" style="2" customWidth="1"/>
    <col min="27" max="16384" width="9.140625" style="1" customWidth="1"/>
  </cols>
  <sheetData>
    <row r="1" spans="1:26" s="25" customFormat="1" ht="15.75">
      <c r="A1" s="20" t="s">
        <v>57</v>
      </c>
      <c r="B1" s="21"/>
      <c r="C1" s="22"/>
      <c r="D1" s="23"/>
      <c r="E1" s="2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s="25" customFormat="1" ht="15.75">
      <c r="A2" s="20"/>
      <c r="B2" s="21"/>
      <c r="C2" s="22"/>
      <c r="D2" s="23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s="25" customFormat="1" ht="15.75">
      <c r="A3" s="20"/>
      <c r="B3" s="20" t="s">
        <v>63</v>
      </c>
      <c r="C3" s="22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2:3" ht="12.75">
      <c r="B4" s="2"/>
      <c r="C4" s="2"/>
    </row>
    <row r="5" spans="1:3" ht="12.75">
      <c r="A5" s="8"/>
      <c r="B5" s="6"/>
      <c r="C5" s="5"/>
    </row>
    <row r="6" spans="1:26" ht="18" customHeight="1">
      <c r="A6" s="101" t="s">
        <v>1</v>
      </c>
      <c r="B6" s="101" t="s">
        <v>0</v>
      </c>
      <c r="C6" s="64">
        <v>43101</v>
      </c>
      <c r="D6" s="95">
        <v>43132</v>
      </c>
      <c r="E6" s="96"/>
      <c r="F6" s="94">
        <v>43160</v>
      </c>
      <c r="G6" s="94"/>
      <c r="H6" s="95">
        <v>43191</v>
      </c>
      <c r="I6" s="96"/>
      <c r="J6" s="95">
        <v>43221</v>
      </c>
      <c r="K6" s="97"/>
      <c r="L6" s="96"/>
      <c r="M6" s="95">
        <v>43252</v>
      </c>
      <c r="N6" s="97"/>
      <c r="O6" s="96"/>
      <c r="P6" s="94">
        <v>43282</v>
      </c>
      <c r="Q6" s="94"/>
      <c r="R6" s="94">
        <v>43313</v>
      </c>
      <c r="S6" s="94"/>
      <c r="T6" s="94"/>
      <c r="U6" s="81">
        <v>43344</v>
      </c>
      <c r="V6" s="95">
        <v>43374</v>
      </c>
      <c r="W6" s="96"/>
      <c r="X6" s="38">
        <v>43405</v>
      </c>
      <c r="Y6" s="38">
        <v>43435</v>
      </c>
      <c r="Z6" s="92" t="s">
        <v>3</v>
      </c>
    </row>
    <row r="7" spans="1:26" ht="12.75">
      <c r="A7" s="102"/>
      <c r="B7" s="102"/>
      <c r="C7" s="38" t="s">
        <v>54</v>
      </c>
      <c r="D7" s="38" t="s">
        <v>54</v>
      </c>
      <c r="E7" s="38" t="s">
        <v>61</v>
      </c>
      <c r="F7" s="38" t="s">
        <v>54</v>
      </c>
      <c r="G7" s="38" t="s">
        <v>61</v>
      </c>
      <c r="H7" s="38" t="s">
        <v>54</v>
      </c>
      <c r="I7" s="38" t="s">
        <v>61</v>
      </c>
      <c r="J7" s="38" t="s">
        <v>54</v>
      </c>
      <c r="K7" s="38" t="s">
        <v>55</v>
      </c>
      <c r="L7" s="38" t="s">
        <v>61</v>
      </c>
      <c r="M7" s="38" t="s">
        <v>54</v>
      </c>
      <c r="N7" s="38" t="s">
        <v>55</v>
      </c>
      <c r="O7" s="38" t="s">
        <v>61</v>
      </c>
      <c r="P7" s="38" t="s">
        <v>54</v>
      </c>
      <c r="Q7" s="38" t="s">
        <v>55</v>
      </c>
      <c r="R7" s="38" t="s">
        <v>54</v>
      </c>
      <c r="S7" s="38" t="s">
        <v>61</v>
      </c>
      <c r="T7" s="38" t="s">
        <v>55</v>
      </c>
      <c r="U7" s="38" t="s">
        <v>54</v>
      </c>
      <c r="V7" s="38" t="s">
        <v>54</v>
      </c>
      <c r="W7" s="38" t="s">
        <v>55</v>
      </c>
      <c r="X7" s="38" t="s">
        <v>54</v>
      </c>
      <c r="Y7" s="38" t="s">
        <v>54</v>
      </c>
      <c r="Z7" s="93"/>
    </row>
    <row r="8" spans="1:26" ht="15.75" customHeight="1">
      <c r="A8" s="30">
        <v>1</v>
      </c>
      <c r="B8" s="50" t="s">
        <v>4</v>
      </c>
      <c r="C8" s="32">
        <v>1195.67</v>
      </c>
      <c r="D8" s="51">
        <v>2480.15</v>
      </c>
      <c r="E8" s="33"/>
      <c r="F8" s="51">
        <v>1290.55</v>
      </c>
      <c r="G8" s="26"/>
      <c r="H8" s="32">
        <v>3055.52</v>
      </c>
      <c r="I8" s="32"/>
      <c r="J8" s="51">
        <v>5178.51</v>
      </c>
      <c r="K8" s="71"/>
      <c r="L8" s="32"/>
      <c r="M8" s="51">
        <v>1136.35</v>
      </c>
      <c r="N8" s="32"/>
      <c r="O8" s="32"/>
      <c r="P8" s="51">
        <v>3745.29</v>
      </c>
      <c r="Q8" s="33"/>
      <c r="R8" s="51">
        <v>2875.22</v>
      </c>
      <c r="S8" s="51"/>
      <c r="T8" s="26"/>
      <c r="U8" s="51">
        <v>987.71</v>
      </c>
      <c r="V8" s="51">
        <v>5487.26</v>
      </c>
      <c r="W8" s="26"/>
      <c r="X8" s="26"/>
      <c r="Y8" s="26"/>
      <c r="Z8" s="34">
        <f>SUM(C8:Y8)</f>
        <v>27432.230000000003</v>
      </c>
    </row>
    <row r="9" spans="1:26" ht="13.5" customHeight="1">
      <c r="A9" s="35">
        <v>2</v>
      </c>
      <c r="B9" s="50" t="s">
        <v>5</v>
      </c>
      <c r="C9" s="32">
        <v>85751.77</v>
      </c>
      <c r="D9" s="51">
        <v>85507.24</v>
      </c>
      <c r="E9" s="26"/>
      <c r="F9" s="51">
        <v>124370.56</v>
      </c>
      <c r="G9" s="26"/>
      <c r="H9" s="51">
        <v>97148.72</v>
      </c>
      <c r="I9" s="51"/>
      <c r="J9" s="51">
        <v>53098.98</v>
      </c>
      <c r="K9" s="71"/>
      <c r="L9" s="32"/>
      <c r="M9" s="51">
        <v>185847.51</v>
      </c>
      <c r="N9" s="32"/>
      <c r="O9" s="32"/>
      <c r="P9" s="51">
        <v>104658.87</v>
      </c>
      <c r="Q9" s="33"/>
      <c r="R9" s="51">
        <v>114719.21</v>
      </c>
      <c r="S9" s="51"/>
      <c r="T9" s="26"/>
      <c r="U9" s="51">
        <v>107828.47</v>
      </c>
      <c r="V9" s="51">
        <v>106405.92</v>
      </c>
      <c r="W9" s="32"/>
      <c r="X9" s="26"/>
      <c r="Y9" s="51"/>
      <c r="Z9" s="34">
        <f aca="true" t="shared" si="0" ref="Z9:Z60">SUM(C9:Y9)</f>
        <v>1065337.25</v>
      </c>
    </row>
    <row r="10" spans="1:26" ht="12.75">
      <c r="A10" s="35">
        <v>3</v>
      </c>
      <c r="B10" s="50" t="s">
        <v>21</v>
      </c>
      <c r="C10" s="32">
        <v>59216</v>
      </c>
      <c r="D10" s="51">
        <v>83763.29</v>
      </c>
      <c r="E10" s="26"/>
      <c r="F10" s="51">
        <v>122913.34</v>
      </c>
      <c r="G10" s="26"/>
      <c r="H10" s="51">
        <v>77042.01</v>
      </c>
      <c r="I10" s="51"/>
      <c r="J10" s="51">
        <v>28378.15</v>
      </c>
      <c r="K10" s="71"/>
      <c r="L10" s="32"/>
      <c r="M10" s="51">
        <v>169788.55</v>
      </c>
      <c r="N10" s="32"/>
      <c r="O10" s="32"/>
      <c r="P10" s="51">
        <v>98326.85</v>
      </c>
      <c r="Q10" s="33"/>
      <c r="R10" s="51">
        <v>108980</v>
      </c>
      <c r="S10" s="51"/>
      <c r="T10" s="26"/>
      <c r="U10" s="51">
        <v>97120.61</v>
      </c>
      <c r="V10" s="51">
        <v>107847.09</v>
      </c>
      <c r="W10" s="32"/>
      <c r="X10" s="26"/>
      <c r="Y10" s="51"/>
      <c r="Z10" s="34">
        <f t="shared" si="0"/>
        <v>953375.89</v>
      </c>
    </row>
    <row r="11" spans="1:26" ht="12.75">
      <c r="A11" s="30">
        <v>4</v>
      </c>
      <c r="B11" s="50" t="s">
        <v>6</v>
      </c>
      <c r="C11" s="32">
        <v>10243.53</v>
      </c>
      <c r="D11" s="51">
        <v>3984.16</v>
      </c>
      <c r="E11" s="33"/>
      <c r="F11" s="51">
        <v>8911.22</v>
      </c>
      <c r="G11" s="26"/>
      <c r="H11" s="51">
        <v>8070.94</v>
      </c>
      <c r="I11" s="51"/>
      <c r="J11" s="51">
        <v>8350.78</v>
      </c>
      <c r="K11" s="71"/>
      <c r="L11" s="32"/>
      <c r="M11" s="51">
        <v>8006.52</v>
      </c>
      <c r="N11" s="32"/>
      <c r="O11" s="32"/>
      <c r="P11" s="51">
        <v>6245.57</v>
      </c>
      <c r="Q11" s="33"/>
      <c r="R11" s="51">
        <v>6071.74</v>
      </c>
      <c r="S11" s="51"/>
      <c r="T11" s="26"/>
      <c r="U11" s="51">
        <v>11204.47</v>
      </c>
      <c r="V11" s="51">
        <v>8357.54</v>
      </c>
      <c r="W11" s="32"/>
      <c r="X11" s="26"/>
      <c r="Y11" s="51"/>
      <c r="Z11" s="34">
        <f t="shared" si="0"/>
        <v>79446.47</v>
      </c>
    </row>
    <row r="12" spans="1:26" ht="12.75">
      <c r="A12" s="35">
        <v>5</v>
      </c>
      <c r="B12" s="50" t="s">
        <v>24</v>
      </c>
      <c r="C12" s="32">
        <v>47.22</v>
      </c>
      <c r="D12" s="51">
        <v>513.95</v>
      </c>
      <c r="E12" s="26"/>
      <c r="F12" s="51">
        <v>1890.26</v>
      </c>
      <c r="G12" s="26"/>
      <c r="H12" s="51">
        <v>1537.57</v>
      </c>
      <c r="I12" s="51"/>
      <c r="J12" s="51">
        <v>89.19</v>
      </c>
      <c r="K12" s="71"/>
      <c r="L12" s="32"/>
      <c r="M12" s="51">
        <v>2260.96</v>
      </c>
      <c r="N12" s="32"/>
      <c r="O12" s="32"/>
      <c r="P12" s="51">
        <v>920.88</v>
      </c>
      <c r="Q12" s="33"/>
      <c r="R12" s="51">
        <v>222.29</v>
      </c>
      <c r="S12" s="51"/>
      <c r="T12" s="26"/>
      <c r="U12" s="51">
        <v>636.96</v>
      </c>
      <c r="V12" s="51">
        <v>198.68</v>
      </c>
      <c r="W12" s="32"/>
      <c r="X12" s="26"/>
      <c r="Y12" s="51"/>
      <c r="Z12" s="34">
        <f t="shared" si="0"/>
        <v>8317.96</v>
      </c>
    </row>
    <row r="13" spans="1:26" ht="12.75">
      <c r="A13" s="35">
        <v>6</v>
      </c>
      <c r="B13" s="50" t="s">
        <v>22</v>
      </c>
      <c r="C13" s="32">
        <v>15348.27</v>
      </c>
      <c r="D13" s="51">
        <v>12459.39</v>
      </c>
      <c r="E13" s="26"/>
      <c r="F13" s="51">
        <v>12962.65</v>
      </c>
      <c r="G13" s="26"/>
      <c r="H13" s="51">
        <v>19247</v>
      </c>
      <c r="I13" s="51"/>
      <c r="J13" s="67"/>
      <c r="K13" s="55">
        <v>17535.36</v>
      </c>
      <c r="L13" s="32"/>
      <c r="M13" s="50"/>
      <c r="N13" s="32">
        <f>6302.59+5225.4+1127.36+1516.9</f>
        <v>14172.25</v>
      </c>
      <c r="O13" s="32"/>
      <c r="P13" s="67"/>
      <c r="Q13" s="33">
        <f>3900.51+1814.32+3953.23+7645.68</f>
        <v>17313.739999999998</v>
      </c>
      <c r="R13" s="67"/>
      <c r="S13" s="67"/>
      <c r="T13" s="33">
        <f>7931.76+2090.27+6639.03+187.61</f>
        <v>16848.670000000002</v>
      </c>
      <c r="U13" s="51">
        <v>9377.01</v>
      </c>
      <c r="V13" s="50"/>
      <c r="W13" s="32">
        <f>4461.87+2100.6+2078.18+11238.05</f>
        <v>19878.699999999997</v>
      </c>
      <c r="X13" s="26"/>
      <c r="Y13" s="51"/>
      <c r="Z13" s="34">
        <f t="shared" si="0"/>
        <v>155143.03999999998</v>
      </c>
    </row>
    <row r="14" spans="1:26" ht="12.75">
      <c r="A14" s="30">
        <v>7</v>
      </c>
      <c r="B14" s="50" t="s">
        <v>7</v>
      </c>
      <c r="C14" s="32">
        <v>18603.87</v>
      </c>
      <c r="D14" s="51">
        <v>28049.81</v>
      </c>
      <c r="E14" s="26"/>
      <c r="F14" s="51">
        <v>38451.66</v>
      </c>
      <c r="G14" s="26"/>
      <c r="H14" s="51">
        <v>19686.51</v>
      </c>
      <c r="I14" s="51"/>
      <c r="J14" s="51">
        <v>29017.69</v>
      </c>
      <c r="K14" s="71"/>
      <c r="L14" s="32"/>
      <c r="M14" s="51">
        <v>21516.58</v>
      </c>
      <c r="N14" s="32"/>
      <c r="O14" s="32"/>
      <c r="P14" s="51">
        <v>24295.18</v>
      </c>
      <c r="Q14" s="33"/>
      <c r="R14" s="51">
        <v>28198.33</v>
      </c>
      <c r="S14" s="51"/>
      <c r="T14" s="26"/>
      <c r="U14" s="51">
        <v>28770.79</v>
      </c>
      <c r="V14" s="51">
        <v>20455.02</v>
      </c>
      <c r="W14" s="32"/>
      <c r="X14" s="26"/>
      <c r="Y14" s="51"/>
      <c r="Z14" s="34">
        <f t="shared" si="0"/>
        <v>257045.44</v>
      </c>
    </row>
    <row r="15" spans="1:26" ht="12.75">
      <c r="A15" s="35">
        <v>8</v>
      </c>
      <c r="B15" s="50" t="s">
        <v>8</v>
      </c>
      <c r="C15" s="32">
        <v>2818.98</v>
      </c>
      <c r="D15" s="51">
        <v>1079.49</v>
      </c>
      <c r="E15" s="33"/>
      <c r="F15" s="51">
        <v>2433.41</v>
      </c>
      <c r="G15" s="26"/>
      <c r="H15" s="51">
        <v>3576.79</v>
      </c>
      <c r="I15" s="51"/>
      <c r="J15" s="51">
        <v>2371.44</v>
      </c>
      <c r="K15" s="71"/>
      <c r="L15" s="32"/>
      <c r="M15" s="51">
        <v>938.5</v>
      </c>
      <c r="N15" s="32"/>
      <c r="O15" s="32"/>
      <c r="P15" s="51">
        <v>2145.23</v>
      </c>
      <c r="Q15" s="33"/>
      <c r="R15" s="51">
        <v>1424.07</v>
      </c>
      <c r="S15" s="51"/>
      <c r="T15" s="26"/>
      <c r="U15" s="51">
        <v>196.05</v>
      </c>
      <c r="V15" s="51">
        <v>467.12</v>
      </c>
      <c r="W15" s="32"/>
      <c r="X15" s="26"/>
      <c r="Y15" s="51"/>
      <c r="Z15" s="34">
        <f t="shared" si="0"/>
        <v>17451.079999999998</v>
      </c>
    </row>
    <row r="16" spans="1:26" ht="12.75">
      <c r="A16" s="35">
        <v>9</v>
      </c>
      <c r="B16" s="50" t="s">
        <v>25</v>
      </c>
      <c r="C16" s="32">
        <v>358.54</v>
      </c>
      <c r="D16" s="51">
        <v>709.79</v>
      </c>
      <c r="E16" s="26"/>
      <c r="F16" s="51">
        <v>368.21</v>
      </c>
      <c r="G16" s="26"/>
      <c r="H16" s="51">
        <v>410.43</v>
      </c>
      <c r="I16" s="51"/>
      <c r="J16" s="51">
        <v>584.82</v>
      </c>
      <c r="K16" s="71"/>
      <c r="L16" s="32"/>
      <c r="M16" s="51">
        <v>187.28</v>
      </c>
      <c r="N16" s="32"/>
      <c r="O16" s="32"/>
      <c r="P16" s="51">
        <v>162.75</v>
      </c>
      <c r="Q16" s="33"/>
      <c r="R16" s="51">
        <v>407.51</v>
      </c>
      <c r="S16" s="51"/>
      <c r="T16" s="26"/>
      <c r="U16" s="51">
        <v>480.97</v>
      </c>
      <c r="V16" s="51">
        <v>334.54</v>
      </c>
      <c r="W16" s="32"/>
      <c r="X16" s="26"/>
      <c r="Y16" s="51"/>
      <c r="Z16" s="34">
        <f t="shared" si="0"/>
        <v>4004.84</v>
      </c>
    </row>
    <row r="17" spans="1:26" ht="12.75">
      <c r="A17" s="30">
        <v>10</v>
      </c>
      <c r="B17" s="50" t="s">
        <v>23</v>
      </c>
      <c r="C17" s="32">
        <v>66567.54</v>
      </c>
      <c r="D17" s="51">
        <v>78073.28</v>
      </c>
      <c r="E17" s="26"/>
      <c r="F17" s="51">
        <v>110535.24</v>
      </c>
      <c r="G17" s="26"/>
      <c r="H17" s="51">
        <v>69140.57</v>
      </c>
      <c r="I17" s="51"/>
      <c r="J17" s="51">
        <v>50432.82</v>
      </c>
      <c r="K17" s="71"/>
      <c r="L17" s="32"/>
      <c r="M17" s="51">
        <v>111794.76</v>
      </c>
      <c r="N17" s="32"/>
      <c r="O17" s="32"/>
      <c r="P17" s="51">
        <v>83080.32</v>
      </c>
      <c r="Q17" s="33"/>
      <c r="R17" s="51">
        <v>81023.39</v>
      </c>
      <c r="S17" s="51"/>
      <c r="T17" s="26"/>
      <c r="U17" s="51">
        <v>72713.01</v>
      </c>
      <c r="V17" s="51">
        <v>73336.27</v>
      </c>
      <c r="W17" s="32"/>
      <c r="X17" s="26"/>
      <c r="Y17" s="51"/>
      <c r="Z17" s="34">
        <f t="shared" si="0"/>
        <v>796697.2000000001</v>
      </c>
    </row>
    <row r="18" spans="1:26" ht="12.75">
      <c r="A18" s="35">
        <v>11</v>
      </c>
      <c r="B18" s="50" t="s">
        <v>26</v>
      </c>
      <c r="C18" s="32">
        <v>1119.04</v>
      </c>
      <c r="D18" s="51">
        <v>1459.15</v>
      </c>
      <c r="E18" s="33"/>
      <c r="F18" s="51">
        <v>1036.14</v>
      </c>
      <c r="G18" s="26"/>
      <c r="H18" s="51">
        <v>179.05</v>
      </c>
      <c r="I18" s="51"/>
      <c r="J18" s="51">
        <v>746.12</v>
      </c>
      <c r="K18" s="71"/>
      <c r="L18" s="32"/>
      <c r="M18" s="51">
        <v>855.45</v>
      </c>
      <c r="N18" s="32"/>
      <c r="O18" s="32"/>
      <c r="P18" s="51">
        <v>529.87</v>
      </c>
      <c r="Q18" s="33"/>
      <c r="R18" s="51">
        <v>954.76</v>
      </c>
      <c r="S18" s="51"/>
      <c r="T18" s="26"/>
      <c r="U18" s="51">
        <v>1641.5</v>
      </c>
      <c r="V18" s="51">
        <v>390.9</v>
      </c>
      <c r="W18" s="32"/>
      <c r="X18" s="26"/>
      <c r="Y18" s="51"/>
      <c r="Z18" s="34">
        <f t="shared" si="0"/>
        <v>8911.98</v>
      </c>
    </row>
    <row r="19" spans="1:26" ht="12.75">
      <c r="A19" s="35">
        <v>12</v>
      </c>
      <c r="B19" s="50" t="s">
        <v>27</v>
      </c>
      <c r="C19" s="32">
        <v>10794.01</v>
      </c>
      <c r="D19" s="51">
        <v>8309.67</v>
      </c>
      <c r="E19" s="26"/>
      <c r="F19" s="51">
        <v>10717.26</v>
      </c>
      <c r="G19" s="26"/>
      <c r="H19" s="32">
        <v>4303.28</v>
      </c>
      <c r="I19" s="32"/>
      <c r="J19" s="51">
        <v>10902.57</v>
      </c>
      <c r="K19" s="71"/>
      <c r="L19" s="32"/>
      <c r="M19" s="51">
        <v>2622.06</v>
      </c>
      <c r="N19" s="32"/>
      <c r="O19" s="32"/>
      <c r="P19" s="51">
        <v>8530.43</v>
      </c>
      <c r="Q19" s="33"/>
      <c r="R19" s="51">
        <v>11463.38</v>
      </c>
      <c r="S19" s="51"/>
      <c r="T19" s="26"/>
      <c r="U19" s="51">
        <v>5281.16</v>
      </c>
      <c r="V19" s="51">
        <v>10101.26</v>
      </c>
      <c r="W19" s="32"/>
      <c r="X19" s="26"/>
      <c r="Y19" s="51"/>
      <c r="Z19" s="34">
        <f t="shared" si="0"/>
        <v>83025.08</v>
      </c>
    </row>
    <row r="20" spans="1:26" ht="12.75">
      <c r="A20" s="30">
        <v>13</v>
      </c>
      <c r="B20" s="50" t="s">
        <v>28</v>
      </c>
      <c r="C20" s="32">
        <v>8783.37</v>
      </c>
      <c r="D20" s="51">
        <v>9909.2</v>
      </c>
      <c r="E20" s="33"/>
      <c r="F20" s="51">
        <v>7900.21</v>
      </c>
      <c r="G20" s="26"/>
      <c r="H20" s="51">
        <v>9009.51</v>
      </c>
      <c r="I20" s="51"/>
      <c r="J20" s="51">
        <v>12522.81</v>
      </c>
      <c r="K20" s="71"/>
      <c r="L20" s="32"/>
      <c r="M20" s="51">
        <v>9264.05</v>
      </c>
      <c r="N20" s="32"/>
      <c r="O20" s="32"/>
      <c r="P20" s="51">
        <v>9163.29</v>
      </c>
      <c r="Q20" s="33"/>
      <c r="R20" s="51">
        <v>11478.91</v>
      </c>
      <c r="S20" s="51"/>
      <c r="T20" s="26"/>
      <c r="U20" s="51">
        <v>10882.62</v>
      </c>
      <c r="V20" s="51">
        <v>11500.89</v>
      </c>
      <c r="W20" s="32"/>
      <c r="X20" s="26"/>
      <c r="Y20" s="51"/>
      <c r="Z20" s="34">
        <f t="shared" si="0"/>
        <v>100414.86</v>
      </c>
    </row>
    <row r="21" spans="1:26" ht="12.75">
      <c r="A21" s="35">
        <v>14</v>
      </c>
      <c r="B21" s="50" t="s">
        <v>29</v>
      </c>
      <c r="C21" s="32">
        <v>160.98</v>
      </c>
      <c r="D21" s="51">
        <v>139.41</v>
      </c>
      <c r="E21" s="26"/>
      <c r="F21" s="50"/>
      <c r="G21" s="26"/>
      <c r="H21" s="51">
        <v>546.28</v>
      </c>
      <c r="I21" s="51"/>
      <c r="J21" s="51">
        <v>88.69</v>
      </c>
      <c r="K21" s="71"/>
      <c r="L21" s="32"/>
      <c r="M21" s="51">
        <v>61.2</v>
      </c>
      <c r="N21" s="32"/>
      <c r="O21" s="32"/>
      <c r="P21" s="51">
        <v>42.57</v>
      </c>
      <c r="Q21" s="33"/>
      <c r="R21" s="51">
        <v>538.74</v>
      </c>
      <c r="S21" s="51"/>
      <c r="T21" s="26"/>
      <c r="U21" s="51">
        <v>29.72</v>
      </c>
      <c r="V21" s="51">
        <v>630.86</v>
      </c>
      <c r="W21" s="32"/>
      <c r="X21" s="26"/>
      <c r="Y21" s="51"/>
      <c r="Z21" s="34">
        <f t="shared" si="0"/>
        <v>2238.45</v>
      </c>
    </row>
    <row r="22" spans="1:26" ht="12.75">
      <c r="A22" s="35">
        <v>15</v>
      </c>
      <c r="B22" s="50" t="s">
        <v>9</v>
      </c>
      <c r="C22" s="32">
        <v>388170.66</v>
      </c>
      <c r="D22" s="51">
        <v>315508.61</v>
      </c>
      <c r="E22" s="26"/>
      <c r="F22" s="51">
        <v>436375.3</v>
      </c>
      <c r="G22" s="26"/>
      <c r="H22" s="51">
        <v>354467.08</v>
      </c>
      <c r="I22" s="51"/>
      <c r="J22" s="51">
        <v>197497.09</v>
      </c>
      <c r="K22" s="71"/>
      <c r="L22" s="32"/>
      <c r="M22" s="51">
        <v>608761.85</v>
      </c>
      <c r="N22" s="32"/>
      <c r="O22" s="32"/>
      <c r="P22" s="51">
        <v>427152.44</v>
      </c>
      <c r="Q22" s="33"/>
      <c r="R22" s="51">
        <v>415633.89</v>
      </c>
      <c r="S22" s="51"/>
      <c r="T22" s="26"/>
      <c r="U22" s="51">
        <v>241947.75</v>
      </c>
      <c r="V22" s="51">
        <v>231137.44</v>
      </c>
      <c r="W22" s="32"/>
      <c r="X22" s="26"/>
      <c r="Y22" s="51"/>
      <c r="Z22" s="34">
        <f t="shared" si="0"/>
        <v>3616652.1100000003</v>
      </c>
    </row>
    <row r="23" spans="1:26" ht="12.75">
      <c r="A23" s="30">
        <v>16</v>
      </c>
      <c r="B23" s="50" t="s">
        <v>10</v>
      </c>
      <c r="C23" s="32">
        <v>11804.59</v>
      </c>
      <c r="D23" s="51">
        <v>13326.94</v>
      </c>
      <c r="E23" s="26"/>
      <c r="F23" s="51">
        <v>10120.04</v>
      </c>
      <c r="G23" s="26"/>
      <c r="H23" s="51">
        <v>7337.44</v>
      </c>
      <c r="I23" s="51"/>
      <c r="J23" s="51">
        <v>13261.33</v>
      </c>
      <c r="K23" s="71"/>
      <c r="L23" s="32"/>
      <c r="M23" s="51">
        <v>7647.79</v>
      </c>
      <c r="N23" s="32"/>
      <c r="O23" s="32"/>
      <c r="P23" s="51">
        <v>6164.28</v>
      </c>
      <c r="Q23" s="33"/>
      <c r="R23" s="51">
        <v>11135.8</v>
      </c>
      <c r="S23" s="51"/>
      <c r="T23" s="26"/>
      <c r="U23" s="51">
        <v>9811.62</v>
      </c>
      <c r="V23" s="51">
        <v>9661.77</v>
      </c>
      <c r="W23" s="32"/>
      <c r="X23" s="26"/>
      <c r="Y23" s="51"/>
      <c r="Z23" s="34">
        <f t="shared" si="0"/>
        <v>100271.6</v>
      </c>
    </row>
    <row r="24" spans="1:26" ht="12.75">
      <c r="A24" s="35">
        <v>17</v>
      </c>
      <c r="B24" s="50" t="s">
        <v>30</v>
      </c>
      <c r="C24" s="32">
        <v>343.91</v>
      </c>
      <c r="D24" s="51">
        <v>69.92</v>
      </c>
      <c r="E24" s="33"/>
      <c r="F24" s="51">
        <v>159.95</v>
      </c>
      <c r="G24" s="26"/>
      <c r="H24" s="51">
        <v>311.49</v>
      </c>
      <c r="I24" s="51"/>
      <c r="J24" s="51">
        <v>639.71</v>
      </c>
      <c r="K24" s="71"/>
      <c r="L24" s="32"/>
      <c r="M24" s="51">
        <v>221.56</v>
      </c>
      <c r="N24" s="32"/>
      <c r="O24" s="32"/>
      <c r="P24" s="51">
        <v>97.12</v>
      </c>
      <c r="Q24" s="33"/>
      <c r="R24" s="51">
        <v>11.09</v>
      </c>
      <c r="S24" s="51"/>
      <c r="T24" s="26"/>
      <c r="U24" s="50"/>
      <c r="V24" s="51">
        <v>24.85</v>
      </c>
      <c r="W24" s="32"/>
      <c r="X24" s="26"/>
      <c r="Y24" s="63"/>
      <c r="Z24" s="34">
        <f t="shared" si="0"/>
        <v>1879.5999999999997</v>
      </c>
    </row>
    <row r="25" spans="1:26" ht="12.75">
      <c r="A25" s="35">
        <v>18</v>
      </c>
      <c r="B25" s="50" t="s">
        <v>31</v>
      </c>
      <c r="C25" s="32">
        <v>114.46</v>
      </c>
      <c r="D25" s="51">
        <v>83.19</v>
      </c>
      <c r="E25" s="33"/>
      <c r="F25" s="50"/>
      <c r="G25" s="26"/>
      <c r="H25" s="51">
        <v>231.95</v>
      </c>
      <c r="I25" s="51"/>
      <c r="J25" s="51">
        <v>214.28</v>
      </c>
      <c r="K25" s="71"/>
      <c r="L25" s="32"/>
      <c r="M25" s="51">
        <v>141.66</v>
      </c>
      <c r="N25" s="32"/>
      <c r="O25" s="32"/>
      <c r="P25" s="67"/>
      <c r="Q25" s="33"/>
      <c r="R25" s="51">
        <v>99.84</v>
      </c>
      <c r="S25" s="51"/>
      <c r="T25" s="26"/>
      <c r="U25" s="51">
        <v>34</v>
      </c>
      <c r="V25" s="51">
        <v>80.49</v>
      </c>
      <c r="W25" s="32"/>
      <c r="X25" s="26"/>
      <c r="Y25" s="63"/>
      <c r="Z25" s="34">
        <f t="shared" si="0"/>
        <v>999.87</v>
      </c>
    </row>
    <row r="26" spans="1:26" ht="12.75">
      <c r="A26" s="30">
        <v>19</v>
      </c>
      <c r="B26" s="50" t="s">
        <v>11</v>
      </c>
      <c r="C26" s="32">
        <v>12458.79</v>
      </c>
      <c r="D26" s="51">
        <v>12477.91</v>
      </c>
      <c r="E26" s="33"/>
      <c r="F26" s="51">
        <v>14670.24</v>
      </c>
      <c r="G26" s="26"/>
      <c r="H26" s="51">
        <v>11247.76</v>
      </c>
      <c r="I26" s="51"/>
      <c r="J26" s="51">
        <v>20604.37</v>
      </c>
      <c r="K26" s="71"/>
      <c r="L26" s="32"/>
      <c r="M26" s="51">
        <v>7527.02</v>
      </c>
      <c r="N26" s="32"/>
      <c r="O26" s="32"/>
      <c r="P26" s="51">
        <v>15205.1</v>
      </c>
      <c r="Q26" s="33"/>
      <c r="R26" s="51">
        <v>14245.86</v>
      </c>
      <c r="S26" s="51"/>
      <c r="T26" s="26"/>
      <c r="U26" s="51">
        <v>11135.41</v>
      </c>
      <c r="V26" s="51">
        <v>12971.38</v>
      </c>
      <c r="W26" s="32"/>
      <c r="X26" s="26"/>
      <c r="Y26" s="51"/>
      <c r="Z26" s="34">
        <f t="shared" si="0"/>
        <v>132543.84000000003</v>
      </c>
    </row>
    <row r="27" spans="1:26" ht="12.75">
      <c r="A27" s="35">
        <v>20</v>
      </c>
      <c r="B27" s="50" t="s">
        <v>32</v>
      </c>
      <c r="C27" s="32">
        <v>5567.37</v>
      </c>
      <c r="D27" s="51">
        <v>5806.81</v>
      </c>
      <c r="E27" s="33"/>
      <c r="F27" s="51">
        <v>12244.78</v>
      </c>
      <c r="G27" s="26"/>
      <c r="H27" s="51">
        <v>10074.11</v>
      </c>
      <c r="I27" s="51"/>
      <c r="J27" s="51">
        <v>4423.68</v>
      </c>
      <c r="K27" s="71"/>
      <c r="L27" s="32"/>
      <c r="M27" s="51">
        <v>12105.88</v>
      </c>
      <c r="N27" s="32"/>
      <c r="O27" s="32"/>
      <c r="P27" s="51">
        <v>10743.38</v>
      </c>
      <c r="Q27" s="33"/>
      <c r="R27" s="51">
        <v>6227.62</v>
      </c>
      <c r="S27" s="51"/>
      <c r="T27" s="26"/>
      <c r="U27" s="51">
        <v>14166.45</v>
      </c>
      <c r="V27" s="51">
        <v>6053.18</v>
      </c>
      <c r="W27" s="32"/>
      <c r="X27" s="26"/>
      <c r="Y27" s="51"/>
      <c r="Z27" s="34">
        <f t="shared" si="0"/>
        <v>87413.25999999998</v>
      </c>
    </row>
    <row r="28" spans="1:26" ht="12.75">
      <c r="A28" s="35">
        <v>21</v>
      </c>
      <c r="B28" s="50" t="s">
        <v>12</v>
      </c>
      <c r="C28" s="32">
        <v>4457.94</v>
      </c>
      <c r="D28" s="51">
        <v>3561.33</v>
      </c>
      <c r="E28" s="26"/>
      <c r="F28" s="51">
        <v>2781.64</v>
      </c>
      <c r="G28" s="33"/>
      <c r="H28" s="32">
        <v>4757.64</v>
      </c>
      <c r="I28" s="32"/>
      <c r="J28" s="51">
        <v>1856.48</v>
      </c>
      <c r="K28" s="71"/>
      <c r="L28" s="32"/>
      <c r="M28" s="51">
        <v>3175.37</v>
      </c>
      <c r="N28" s="32"/>
      <c r="O28" s="32"/>
      <c r="P28" s="51">
        <v>3406.07</v>
      </c>
      <c r="Q28" s="33"/>
      <c r="R28" s="51">
        <v>2541.87</v>
      </c>
      <c r="S28" s="51"/>
      <c r="T28" s="32"/>
      <c r="U28" s="51">
        <v>1578.07</v>
      </c>
      <c r="V28" s="51">
        <v>4898.79</v>
      </c>
      <c r="W28" s="32"/>
      <c r="X28" s="26"/>
      <c r="Y28" s="51"/>
      <c r="Z28" s="34">
        <f t="shared" si="0"/>
        <v>33015.2</v>
      </c>
    </row>
    <row r="29" spans="1:26" ht="12.75">
      <c r="A29" s="30">
        <v>22</v>
      </c>
      <c r="B29" s="50" t="s">
        <v>13</v>
      </c>
      <c r="C29" s="32">
        <v>447994.43</v>
      </c>
      <c r="D29" s="51">
        <v>400558.17</v>
      </c>
      <c r="E29" s="26"/>
      <c r="F29" s="51">
        <v>467898.92</v>
      </c>
      <c r="G29" s="26"/>
      <c r="H29" s="51">
        <v>415495.9</v>
      </c>
      <c r="I29" s="51"/>
      <c r="J29" s="51">
        <v>252739.38</v>
      </c>
      <c r="K29" s="71"/>
      <c r="L29" s="32"/>
      <c r="M29" s="51">
        <v>591412.61</v>
      </c>
      <c r="N29" s="32"/>
      <c r="O29" s="32"/>
      <c r="P29" s="51">
        <v>440398.48</v>
      </c>
      <c r="Q29" s="33"/>
      <c r="R29" s="51">
        <v>104209.57</v>
      </c>
      <c r="S29" s="51"/>
      <c r="T29" s="26"/>
      <c r="U29" s="51">
        <v>779469</v>
      </c>
      <c r="V29" s="51">
        <v>162000.23</v>
      </c>
      <c r="W29" s="32"/>
      <c r="X29" s="26"/>
      <c r="Y29" s="51"/>
      <c r="Z29" s="34">
        <f t="shared" si="0"/>
        <v>4062176.6899999995</v>
      </c>
    </row>
    <row r="30" spans="1:26" ht="12.75">
      <c r="A30" s="35">
        <v>23</v>
      </c>
      <c r="B30" s="50" t="s">
        <v>33</v>
      </c>
      <c r="C30" s="32">
        <v>1651.89</v>
      </c>
      <c r="D30" s="51"/>
      <c r="E30" s="33">
        <v>1996.94</v>
      </c>
      <c r="F30" s="51"/>
      <c r="G30" s="51">
        <v>1249.27</v>
      </c>
      <c r="H30" s="51"/>
      <c r="I30" s="51">
        <v>1160.56</v>
      </c>
      <c r="J30" s="51"/>
      <c r="K30" s="71"/>
      <c r="L30" s="51">
        <v>1913</v>
      </c>
      <c r="M30" s="51"/>
      <c r="N30" s="32"/>
      <c r="O30" s="51">
        <v>948.36</v>
      </c>
      <c r="P30" s="51">
        <v>421.39</v>
      </c>
      <c r="Q30" s="33"/>
      <c r="R30" s="51"/>
      <c r="S30" s="51">
        <v>483.8</v>
      </c>
      <c r="T30" s="26"/>
      <c r="U30" s="51">
        <v>165.04</v>
      </c>
      <c r="V30" s="51">
        <v>44.86</v>
      </c>
      <c r="W30" s="32"/>
      <c r="X30" s="26"/>
      <c r="Y30" s="51"/>
      <c r="Z30" s="34">
        <f t="shared" si="0"/>
        <v>10035.11</v>
      </c>
    </row>
    <row r="31" spans="1:26" ht="12.75">
      <c r="A31" s="35">
        <v>24</v>
      </c>
      <c r="B31" s="50" t="s">
        <v>60</v>
      </c>
      <c r="C31" s="32"/>
      <c r="D31" s="51">
        <v>33.27</v>
      </c>
      <c r="E31" s="26"/>
      <c r="F31" s="51">
        <v>33.27</v>
      </c>
      <c r="G31" s="26"/>
      <c r="H31" s="67"/>
      <c r="I31" s="67"/>
      <c r="J31" s="51">
        <v>33.27</v>
      </c>
      <c r="K31" s="71"/>
      <c r="L31" s="32"/>
      <c r="M31" s="51">
        <v>33.27</v>
      </c>
      <c r="N31" s="32"/>
      <c r="O31" s="32"/>
      <c r="P31" s="67"/>
      <c r="Q31" s="33"/>
      <c r="R31" s="67"/>
      <c r="S31" s="67"/>
      <c r="T31" s="26"/>
      <c r="U31" s="51">
        <v>33.27</v>
      </c>
      <c r="V31" s="50"/>
      <c r="W31" s="32"/>
      <c r="X31" s="26"/>
      <c r="Y31" s="51"/>
      <c r="Z31" s="34">
        <f t="shared" si="0"/>
        <v>166.35000000000002</v>
      </c>
    </row>
    <row r="32" spans="1:26" ht="12.75">
      <c r="A32" s="30">
        <v>25</v>
      </c>
      <c r="B32" s="50" t="s">
        <v>34</v>
      </c>
      <c r="C32" s="32">
        <v>7527.81</v>
      </c>
      <c r="D32" s="51">
        <v>6806.1</v>
      </c>
      <c r="E32" s="26"/>
      <c r="F32" s="51">
        <v>5836.26</v>
      </c>
      <c r="G32" s="26"/>
      <c r="H32" s="32">
        <v>4409.74</v>
      </c>
      <c r="I32" s="32"/>
      <c r="J32" s="51">
        <v>6147.05</v>
      </c>
      <c r="K32" s="71"/>
      <c r="L32" s="32"/>
      <c r="M32" s="51">
        <v>7805.02</v>
      </c>
      <c r="N32" s="31"/>
      <c r="O32" s="31"/>
      <c r="P32" s="51">
        <v>5127.9</v>
      </c>
      <c r="Q32" s="33"/>
      <c r="R32" s="51">
        <v>6974.82</v>
      </c>
      <c r="S32" s="51"/>
      <c r="T32" s="26"/>
      <c r="U32" s="51">
        <v>9066.34</v>
      </c>
      <c r="V32" s="51">
        <v>11234.52</v>
      </c>
      <c r="W32" s="31"/>
      <c r="X32" s="26"/>
      <c r="Y32" s="50"/>
      <c r="Z32" s="34">
        <f t="shared" si="0"/>
        <v>70935.56</v>
      </c>
    </row>
    <row r="33" spans="1:26" ht="12.75">
      <c r="A33" s="35">
        <v>26</v>
      </c>
      <c r="B33" s="50" t="s">
        <v>14</v>
      </c>
      <c r="C33" s="32">
        <v>65194.34</v>
      </c>
      <c r="D33" s="51">
        <v>66551.15</v>
      </c>
      <c r="E33" s="26"/>
      <c r="F33" s="51">
        <v>83991.87</v>
      </c>
      <c r="G33" s="26"/>
      <c r="H33" s="51">
        <v>80470.46</v>
      </c>
      <c r="I33" s="51"/>
      <c r="J33" s="51">
        <v>68701.4</v>
      </c>
      <c r="K33" s="71"/>
      <c r="L33" s="32"/>
      <c r="M33" s="51">
        <v>81462.33</v>
      </c>
      <c r="N33" s="32"/>
      <c r="O33" s="32"/>
      <c r="P33" s="51">
        <v>96957.88</v>
      </c>
      <c r="Q33" s="33"/>
      <c r="R33" s="51">
        <v>74487.2</v>
      </c>
      <c r="S33" s="51"/>
      <c r="T33" s="26"/>
      <c r="U33" s="51">
        <v>130236.88</v>
      </c>
      <c r="V33" s="51">
        <v>115093.67</v>
      </c>
      <c r="W33" s="32"/>
      <c r="X33" s="26"/>
      <c r="Y33" s="51"/>
      <c r="Z33" s="34">
        <f t="shared" si="0"/>
        <v>863147.1799999999</v>
      </c>
    </row>
    <row r="34" spans="1:26" ht="12.75">
      <c r="A34" s="35">
        <v>27</v>
      </c>
      <c r="B34" s="50" t="s">
        <v>35</v>
      </c>
      <c r="C34" s="32">
        <v>919.23</v>
      </c>
      <c r="D34" s="51">
        <v>33.27</v>
      </c>
      <c r="E34" s="33"/>
      <c r="F34" s="51">
        <v>715.89</v>
      </c>
      <c r="G34" s="26"/>
      <c r="H34" s="51">
        <v>616.39</v>
      </c>
      <c r="I34" s="51"/>
      <c r="J34" s="51">
        <v>247.91</v>
      </c>
      <c r="K34" s="71"/>
      <c r="L34" s="32"/>
      <c r="M34" s="51">
        <v>484.93</v>
      </c>
      <c r="N34" s="32"/>
      <c r="O34" s="32"/>
      <c r="P34" s="51">
        <v>395.25</v>
      </c>
      <c r="Q34" s="33"/>
      <c r="R34" s="51">
        <v>371.31</v>
      </c>
      <c r="S34" s="51"/>
      <c r="T34" s="26"/>
      <c r="U34" s="51">
        <v>411.28</v>
      </c>
      <c r="V34" s="51">
        <v>496.33</v>
      </c>
      <c r="W34" s="32"/>
      <c r="X34" s="26"/>
      <c r="Y34" s="51"/>
      <c r="Z34" s="34">
        <f t="shared" si="0"/>
        <v>4691.789999999999</v>
      </c>
    </row>
    <row r="35" spans="1:26" ht="12.75">
      <c r="A35" s="30">
        <v>28</v>
      </c>
      <c r="B35" s="50" t="s">
        <v>36</v>
      </c>
      <c r="C35" s="32">
        <v>577.64</v>
      </c>
      <c r="D35" s="51">
        <v>1297.09</v>
      </c>
      <c r="E35" s="26"/>
      <c r="F35" s="51">
        <v>439.72</v>
      </c>
      <c r="G35" s="26"/>
      <c r="H35" s="51">
        <v>672.41</v>
      </c>
      <c r="I35" s="51"/>
      <c r="J35" s="51">
        <v>1892.38</v>
      </c>
      <c r="K35" s="71"/>
      <c r="L35" s="32"/>
      <c r="M35" s="51">
        <v>598.42</v>
      </c>
      <c r="N35" s="32"/>
      <c r="O35" s="32"/>
      <c r="P35" s="51">
        <v>1263.88</v>
      </c>
      <c r="Q35" s="33"/>
      <c r="R35" s="51">
        <v>723.66</v>
      </c>
      <c r="S35" s="51"/>
      <c r="T35" s="26"/>
      <c r="U35" s="51">
        <v>904.59</v>
      </c>
      <c r="V35" s="51">
        <v>347.64</v>
      </c>
      <c r="W35" s="32"/>
      <c r="X35" s="26"/>
      <c r="Y35" s="51"/>
      <c r="Z35" s="34">
        <f t="shared" si="0"/>
        <v>8717.429999999998</v>
      </c>
    </row>
    <row r="36" spans="1:26" ht="12.75">
      <c r="A36" s="35">
        <v>29</v>
      </c>
      <c r="B36" s="50" t="s">
        <v>37</v>
      </c>
      <c r="C36" s="32">
        <v>1725.19</v>
      </c>
      <c r="D36" s="51">
        <v>492.48</v>
      </c>
      <c r="E36" s="26"/>
      <c r="F36" s="51">
        <v>1469.44</v>
      </c>
      <c r="G36" s="26"/>
      <c r="H36" s="32">
        <v>1088.05</v>
      </c>
      <c r="I36" s="32"/>
      <c r="J36" s="51">
        <v>1112.03</v>
      </c>
      <c r="K36" s="71"/>
      <c r="L36" s="32"/>
      <c r="M36" s="51">
        <v>264.64</v>
      </c>
      <c r="N36" s="32"/>
      <c r="O36" s="32"/>
      <c r="P36" s="67"/>
      <c r="Q36" s="33">
        <f>90.15+133.76+81.2+18.07+944.42</f>
        <v>1267.6</v>
      </c>
      <c r="R36" s="51">
        <v>2425.76</v>
      </c>
      <c r="S36" s="51"/>
      <c r="T36" s="26"/>
      <c r="U36" s="51">
        <v>539.42</v>
      </c>
      <c r="V36" s="51">
        <v>521.85</v>
      </c>
      <c r="W36" s="32"/>
      <c r="X36" s="26"/>
      <c r="Y36" s="51"/>
      <c r="Z36" s="34">
        <f t="shared" si="0"/>
        <v>10906.460000000001</v>
      </c>
    </row>
    <row r="37" spans="1:26" ht="12.75">
      <c r="A37" s="35">
        <v>30</v>
      </c>
      <c r="B37" s="50" t="s">
        <v>38</v>
      </c>
      <c r="C37" s="32">
        <v>29.8</v>
      </c>
      <c r="D37" s="51">
        <v>446.23</v>
      </c>
      <c r="E37" s="26"/>
      <c r="F37" s="51">
        <v>104.49</v>
      </c>
      <c r="G37" s="26"/>
      <c r="H37" s="51">
        <v>117.37</v>
      </c>
      <c r="I37" s="51"/>
      <c r="J37" s="51">
        <v>230.18</v>
      </c>
      <c r="K37" s="71"/>
      <c r="L37" s="32"/>
      <c r="M37" s="51">
        <v>72.91</v>
      </c>
      <c r="N37" s="32"/>
      <c r="O37" s="32"/>
      <c r="P37" s="51">
        <v>142.27</v>
      </c>
      <c r="Q37" s="33"/>
      <c r="R37" s="51">
        <v>158.7</v>
      </c>
      <c r="S37" s="51"/>
      <c r="T37" s="26"/>
      <c r="U37" s="51">
        <v>137.53</v>
      </c>
      <c r="V37" s="51">
        <v>56.41</v>
      </c>
      <c r="W37" s="32"/>
      <c r="X37" s="26"/>
      <c r="Y37" s="51"/>
      <c r="Z37" s="34">
        <f t="shared" si="0"/>
        <v>1495.89</v>
      </c>
    </row>
    <row r="38" spans="1:26" ht="12.75">
      <c r="A38" s="30">
        <v>31</v>
      </c>
      <c r="B38" s="50" t="s">
        <v>59</v>
      </c>
      <c r="C38" s="32">
        <v>83.19</v>
      </c>
      <c r="D38" s="51">
        <v>247.6</v>
      </c>
      <c r="E38" s="33"/>
      <c r="F38" s="50"/>
      <c r="G38" s="26"/>
      <c r="H38" s="51">
        <v>709.75</v>
      </c>
      <c r="I38" s="51"/>
      <c r="J38" s="51">
        <v>588.54</v>
      </c>
      <c r="K38" s="71"/>
      <c r="L38" s="32"/>
      <c r="M38" s="51">
        <v>143.73</v>
      </c>
      <c r="N38" s="32"/>
      <c r="O38" s="32"/>
      <c r="P38" s="51">
        <v>344.4</v>
      </c>
      <c r="Q38" s="33"/>
      <c r="R38" s="51">
        <v>607.28</v>
      </c>
      <c r="S38" s="51"/>
      <c r="T38" s="26"/>
      <c r="U38" s="51">
        <v>246.39</v>
      </c>
      <c r="V38" s="51">
        <v>272.19</v>
      </c>
      <c r="W38" s="32"/>
      <c r="X38" s="26"/>
      <c r="Y38" s="51"/>
      <c r="Z38" s="34">
        <f t="shared" si="0"/>
        <v>3243.0699999999997</v>
      </c>
    </row>
    <row r="39" spans="1:26" ht="12.75">
      <c r="A39" s="35">
        <v>32</v>
      </c>
      <c r="B39" s="50" t="s">
        <v>15</v>
      </c>
      <c r="C39" s="32">
        <v>13890.53</v>
      </c>
      <c r="D39" s="51">
        <v>17482.19</v>
      </c>
      <c r="E39" s="33"/>
      <c r="F39" s="51">
        <v>20170.83</v>
      </c>
      <c r="G39" s="26"/>
      <c r="H39" s="51">
        <v>20974</v>
      </c>
      <c r="I39" s="51"/>
      <c r="J39" s="51">
        <v>25424.65</v>
      </c>
      <c r="K39" s="71"/>
      <c r="L39" s="32"/>
      <c r="M39" s="51">
        <v>18417.9</v>
      </c>
      <c r="N39" s="32"/>
      <c r="O39" s="32"/>
      <c r="P39" s="51">
        <v>22141.3</v>
      </c>
      <c r="Q39" s="33"/>
      <c r="R39" s="51">
        <v>22185.05</v>
      </c>
      <c r="S39" s="51"/>
      <c r="T39" s="26"/>
      <c r="U39" s="51">
        <v>17926.88</v>
      </c>
      <c r="V39" s="51">
        <v>26872.11</v>
      </c>
      <c r="W39" s="32"/>
      <c r="X39" s="26"/>
      <c r="Y39" s="51"/>
      <c r="Z39" s="34">
        <f t="shared" si="0"/>
        <v>205485.44</v>
      </c>
    </row>
    <row r="40" spans="1:26" ht="12.75">
      <c r="A40" s="35">
        <v>33</v>
      </c>
      <c r="B40" s="50" t="s">
        <v>16</v>
      </c>
      <c r="C40" s="32">
        <v>800.27</v>
      </c>
      <c r="D40" s="51">
        <v>741.82</v>
      </c>
      <c r="E40" s="26"/>
      <c r="F40" s="51">
        <v>1090.25</v>
      </c>
      <c r="G40" s="26"/>
      <c r="H40" s="51">
        <v>2361.96</v>
      </c>
      <c r="I40" s="51"/>
      <c r="J40" s="51">
        <v>881.59</v>
      </c>
      <c r="K40" s="72"/>
      <c r="L40" s="31"/>
      <c r="M40" s="51">
        <v>1302.53</v>
      </c>
      <c r="N40" s="31"/>
      <c r="O40" s="31"/>
      <c r="P40" s="51">
        <v>2503.73</v>
      </c>
      <c r="Q40" s="33"/>
      <c r="R40" s="51">
        <v>610.64</v>
      </c>
      <c r="S40" s="51"/>
      <c r="T40" s="26"/>
      <c r="U40" s="51">
        <v>1178.2</v>
      </c>
      <c r="V40" s="51">
        <v>885.11</v>
      </c>
      <c r="W40" s="31"/>
      <c r="X40" s="26"/>
      <c r="Y40" s="50"/>
      <c r="Z40" s="34">
        <f t="shared" si="0"/>
        <v>12356.1</v>
      </c>
    </row>
    <row r="41" spans="1:26" ht="12.75">
      <c r="A41" s="30">
        <v>34</v>
      </c>
      <c r="B41" s="50" t="s">
        <v>39</v>
      </c>
      <c r="C41" s="32">
        <v>836.75</v>
      </c>
      <c r="D41" s="51">
        <v>927.87</v>
      </c>
      <c r="E41" s="26"/>
      <c r="F41" s="51">
        <v>466.64</v>
      </c>
      <c r="G41" s="26"/>
      <c r="H41" s="51">
        <v>546.11</v>
      </c>
      <c r="I41" s="51"/>
      <c r="J41" s="51">
        <v>1978.86</v>
      </c>
      <c r="K41" s="71"/>
      <c r="L41" s="32"/>
      <c r="M41" s="51">
        <v>406.35</v>
      </c>
      <c r="N41" s="32"/>
      <c r="O41" s="32"/>
      <c r="P41" s="51">
        <v>1012.48</v>
      </c>
      <c r="Q41" s="33"/>
      <c r="R41" s="51">
        <v>1089.18</v>
      </c>
      <c r="S41" s="51"/>
      <c r="T41" s="26"/>
      <c r="U41" s="51">
        <v>1094.37</v>
      </c>
      <c r="V41" s="51">
        <v>1059.23</v>
      </c>
      <c r="W41" s="32"/>
      <c r="X41" s="26"/>
      <c r="Y41" s="51"/>
      <c r="Z41" s="34">
        <f t="shared" si="0"/>
        <v>9417.84</v>
      </c>
    </row>
    <row r="42" spans="1:26" ht="12.75">
      <c r="A42" s="35">
        <v>35</v>
      </c>
      <c r="B42" s="50" t="s">
        <v>40</v>
      </c>
      <c r="C42" s="32">
        <v>486.35</v>
      </c>
      <c r="D42" s="51">
        <v>789.03</v>
      </c>
      <c r="E42" s="33"/>
      <c r="F42" s="51">
        <v>1514.64</v>
      </c>
      <c r="G42" s="26"/>
      <c r="H42" s="51">
        <v>854.3</v>
      </c>
      <c r="I42" s="51"/>
      <c r="J42" s="51">
        <v>1562.25</v>
      </c>
      <c r="K42" s="71"/>
      <c r="L42" s="32"/>
      <c r="M42" s="51">
        <v>766.68</v>
      </c>
      <c r="N42" s="32"/>
      <c r="O42" s="32"/>
      <c r="P42" s="51">
        <v>1489.2</v>
      </c>
      <c r="Q42" s="33"/>
      <c r="R42" s="51">
        <v>2424.62</v>
      </c>
      <c r="S42" s="51"/>
      <c r="T42" s="26"/>
      <c r="U42" s="51">
        <v>1333.9</v>
      </c>
      <c r="V42" s="51">
        <v>1225.18</v>
      </c>
      <c r="W42" s="32"/>
      <c r="X42" s="26"/>
      <c r="Y42" s="51"/>
      <c r="Z42" s="34">
        <f t="shared" si="0"/>
        <v>12446.15</v>
      </c>
    </row>
    <row r="43" spans="1:26" ht="12.75">
      <c r="A43" s="35">
        <v>36</v>
      </c>
      <c r="B43" s="50" t="s">
        <v>41</v>
      </c>
      <c r="C43" s="32">
        <v>60.8</v>
      </c>
      <c r="D43" s="51">
        <v>199.66</v>
      </c>
      <c r="E43" s="33"/>
      <c r="F43" s="51">
        <v>31.48</v>
      </c>
      <c r="G43" s="26"/>
      <c r="H43" s="67"/>
      <c r="I43" s="67"/>
      <c r="J43" s="51">
        <v>22.18</v>
      </c>
      <c r="K43" s="71"/>
      <c r="L43" s="32"/>
      <c r="M43" s="51">
        <v>31.48</v>
      </c>
      <c r="N43" s="32"/>
      <c r="O43" s="32"/>
      <c r="P43" s="51">
        <v>58.31</v>
      </c>
      <c r="Q43" s="33"/>
      <c r="R43" s="51">
        <v>69.45</v>
      </c>
      <c r="S43" s="51"/>
      <c r="T43" s="26"/>
      <c r="U43" s="51">
        <v>24.85</v>
      </c>
      <c r="V43" s="51">
        <v>31.48</v>
      </c>
      <c r="W43" s="32"/>
      <c r="X43" s="26"/>
      <c r="Y43" s="51"/>
      <c r="Z43" s="34">
        <f t="shared" si="0"/>
        <v>529.69</v>
      </c>
    </row>
    <row r="44" spans="1:26" ht="12.75">
      <c r="A44" s="30">
        <v>37</v>
      </c>
      <c r="B44" s="50" t="s">
        <v>42</v>
      </c>
      <c r="C44" s="32">
        <v>412.68</v>
      </c>
      <c r="D44" s="51">
        <v>1417.42</v>
      </c>
      <c r="E44" s="33"/>
      <c r="F44" s="51">
        <v>824.26</v>
      </c>
      <c r="G44" s="26"/>
      <c r="H44" s="51">
        <v>442.79</v>
      </c>
      <c r="I44" s="51"/>
      <c r="J44" s="51">
        <v>860</v>
      </c>
      <c r="K44" s="71"/>
      <c r="L44" s="32"/>
      <c r="M44" s="51">
        <v>597.19</v>
      </c>
      <c r="N44" s="32"/>
      <c r="O44" s="32"/>
      <c r="P44" s="51">
        <v>619.51</v>
      </c>
      <c r="Q44" s="33"/>
      <c r="R44" s="51">
        <v>779.66</v>
      </c>
      <c r="S44" s="51"/>
      <c r="T44" s="26"/>
      <c r="U44" s="51">
        <v>428.91</v>
      </c>
      <c r="V44" s="51">
        <v>451.98</v>
      </c>
      <c r="W44" s="31"/>
      <c r="X44" s="26"/>
      <c r="Y44" s="51"/>
      <c r="Z44" s="34">
        <f t="shared" si="0"/>
        <v>6834.4</v>
      </c>
    </row>
    <row r="45" spans="1:26" ht="12.75">
      <c r="A45" s="35">
        <v>38</v>
      </c>
      <c r="B45" s="50" t="s">
        <v>43</v>
      </c>
      <c r="C45" s="32">
        <v>3195.63</v>
      </c>
      <c r="D45" s="51">
        <v>1888.61</v>
      </c>
      <c r="E45" s="33"/>
      <c r="F45" s="51">
        <v>5000.04</v>
      </c>
      <c r="G45" s="26"/>
      <c r="H45" s="32">
        <v>3050.01</v>
      </c>
      <c r="I45" s="32"/>
      <c r="J45" s="51">
        <v>4639.99</v>
      </c>
      <c r="K45" s="71"/>
      <c r="L45" s="32"/>
      <c r="M45" s="51">
        <v>1654.8</v>
      </c>
      <c r="N45" s="31"/>
      <c r="O45" s="31"/>
      <c r="P45" s="51">
        <v>5858.45</v>
      </c>
      <c r="Q45" s="33"/>
      <c r="R45" s="51">
        <v>2113.53</v>
      </c>
      <c r="S45" s="51"/>
      <c r="T45" s="26"/>
      <c r="U45" s="51">
        <v>4314.97</v>
      </c>
      <c r="V45" s="51">
        <v>4868.73</v>
      </c>
      <c r="W45" s="31"/>
      <c r="X45" s="26"/>
      <c r="Y45" s="50"/>
      <c r="Z45" s="34">
        <f t="shared" si="0"/>
        <v>36584.759999999995</v>
      </c>
    </row>
    <row r="46" spans="1:26" ht="12.75">
      <c r="A46" s="35">
        <v>39</v>
      </c>
      <c r="B46" s="50" t="s">
        <v>44</v>
      </c>
      <c r="C46" s="32">
        <v>353.54</v>
      </c>
      <c r="D46" s="51">
        <v>596.64</v>
      </c>
      <c r="E46" s="33"/>
      <c r="F46" s="51">
        <v>400.87</v>
      </c>
      <c r="G46" s="26"/>
      <c r="H46" s="51">
        <v>625.97</v>
      </c>
      <c r="I46" s="51"/>
      <c r="J46" s="51">
        <v>626.74</v>
      </c>
      <c r="K46" s="71"/>
      <c r="L46" s="32"/>
      <c r="M46" s="51">
        <v>345.45</v>
      </c>
      <c r="N46" s="32"/>
      <c r="O46" s="32"/>
      <c r="P46" s="82">
        <v>680.41</v>
      </c>
      <c r="Q46" s="33"/>
      <c r="R46" s="51">
        <v>241.58</v>
      </c>
      <c r="S46" s="51"/>
      <c r="T46" s="26"/>
      <c r="U46" s="51">
        <v>93.53</v>
      </c>
      <c r="V46" s="51">
        <v>1161.38</v>
      </c>
      <c r="W46" s="32"/>
      <c r="X46" s="26"/>
      <c r="Y46" s="51"/>
      <c r="Z46" s="34">
        <f t="shared" si="0"/>
        <v>5126.110000000001</v>
      </c>
    </row>
    <row r="47" spans="1:26" ht="12.75">
      <c r="A47" s="30">
        <v>40</v>
      </c>
      <c r="B47" s="50" t="s">
        <v>56</v>
      </c>
      <c r="C47" s="32">
        <v>234.36</v>
      </c>
      <c r="D47" s="51">
        <v>125.92</v>
      </c>
      <c r="E47" s="33"/>
      <c r="F47" s="51">
        <v>105.67</v>
      </c>
      <c r="G47" s="26"/>
      <c r="H47" s="51">
        <v>31.48</v>
      </c>
      <c r="I47" s="51"/>
      <c r="J47" s="51">
        <v>191.21</v>
      </c>
      <c r="K47" s="71"/>
      <c r="L47" s="32"/>
      <c r="M47" s="51">
        <v>351.55</v>
      </c>
      <c r="N47" s="32"/>
      <c r="O47" s="32"/>
      <c r="P47" s="51">
        <v>267.81</v>
      </c>
      <c r="Q47" s="33"/>
      <c r="R47" s="51">
        <v>759.73</v>
      </c>
      <c r="S47" s="51"/>
      <c r="T47" s="26"/>
      <c r="U47" s="51">
        <v>41.48</v>
      </c>
      <c r="V47" s="51">
        <v>254.75</v>
      </c>
      <c r="W47" s="32"/>
      <c r="X47" s="26"/>
      <c r="Y47" s="51"/>
      <c r="Z47" s="34">
        <f t="shared" si="0"/>
        <v>2363.96</v>
      </c>
    </row>
    <row r="48" spans="1:26" ht="12.75">
      <c r="A48" s="35">
        <v>41</v>
      </c>
      <c r="B48" s="50" t="s">
        <v>45</v>
      </c>
      <c r="C48" s="32">
        <v>1355.86</v>
      </c>
      <c r="D48" s="51">
        <v>829.19</v>
      </c>
      <c r="E48" s="26"/>
      <c r="F48" s="51">
        <v>915.5</v>
      </c>
      <c r="G48" s="26"/>
      <c r="H48" s="51">
        <v>1009.1</v>
      </c>
      <c r="I48" s="51"/>
      <c r="J48" s="51">
        <v>343.3</v>
      </c>
      <c r="K48" s="71"/>
      <c r="L48" s="32"/>
      <c r="M48" s="51">
        <v>418.69</v>
      </c>
      <c r="N48" s="32"/>
      <c r="O48" s="32"/>
      <c r="P48" s="51">
        <v>408.27</v>
      </c>
      <c r="Q48" s="33"/>
      <c r="R48" s="51">
        <v>350.06</v>
      </c>
      <c r="S48" s="51"/>
      <c r="T48" s="26"/>
      <c r="U48" s="51">
        <v>391.87</v>
      </c>
      <c r="V48" s="51">
        <v>478.83</v>
      </c>
      <c r="W48" s="32"/>
      <c r="X48" s="26"/>
      <c r="Y48" s="51"/>
      <c r="Z48" s="34">
        <f t="shared" si="0"/>
        <v>6500.67</v>
      </c>
    </row>
    <row r="49" spans="1:26" ht="12.75">
      <c r="A49" s="35">
        <v>42</v>
      </c>
      <c r="B49" s="50" t="s">
        <v>17</v>
      </c>
      <c r="C49" s="51">
        <v>6309.53</v>
      </c>
      <c r="D49" s="51">
        <v>7180</v>
      </c>
      <c r="E49" s="26"/>
      <c r="F49" s="51">
        <v>4582.48</v>
      </c>
      <c r="G49" s="26"/>
      <c r="H49" s="51">
        <v>17871.42</v>
      </c>
      <c r="I49" s="51"/>
      <c r="J49" s="51">
        <v>17954.7</v>
      </c>
      <c r="K49" s="71"/>
      <c r="L49" s="32"/>
      <c r="M49" s="51">
        <v>8024.98</v>
      </c>
      <c r="N49" s="32"/>
      <c r="O49" s="32"/>
      <c r="P49" s="51">
        <v>10723.47</v>
      </c>
      <c r="Q49" s="33"/>
      <c r="R49" s="51">
        <v>18865.02</v>
      </c>
      <c r="S49" s="51"/>
      <c r="T49" s="26"/>
      <c r="U49" s="51">
        <v>13151.58</v>
      </c>
      <c r="V49" s="51">
        <v>18720.77</v>
      </c>
      <c r="W49" s="32"/>
      <c r="X49" s="26"/>
      <c r="Y49" s="51"/>
      <c r="Z49" s="34">
        <f t="shared" si="0"/>
        <v>123383.95</v>
      </c>
    </row>
    <row r="50" spans="1:26" ht="12.75">
      <c r="A50" s="30">
        <v>43</v>
      </c>
      <c r="B50" s="50" t="s">
        <v>46</v>
      </c>
      <c r="C50" s="32">
        <v>7504.71</v>
      </c>
      <c r="D50" s="51">
        <v>3964.77</v>
      </c>
      <c r="E50" s="33"/>
      <c r="F50" s="51">
        <v>3313.65</v>
      </c>
      <c r="G50" s="26"/>
      <c r="H50" s="51">
        <v>5965.89</v>
      </c>
      <c r="I50" s="51"/>
      <c r="J50" s="51">
        <v>4393.85</v>
      </c>
      <c r="K50" s="71"/>
      <c r="L50" s="32"/>
      <c r="M50" s="51">
        <v>3760.14</v>
      </c>
      <c r="N50" s="32"/>
      <c r="O50" s="32"/>
      <c r="P50" s="51">
        <v>5647.34</v>
      </c>
      <c r="Q50" s="33"/>
      <c r="R50" s="51">
        <v>1775.7</v>
      </c>
      <c r="S50" s="51"/>
      <c r="T50" s="26"/>
      <c r="U50" s="51">
        <v>5288.54</v>
      </c>
      <c r="V50" s="51">
        <v>6347.23</v>
      </c>
      <c r="W50" s="32"/>
      <c r="X50" s="26"/>
      <c r="Y50" s="51"/>
      <c r="Z50" s="34">
        <f t="shared" si="0"/>
        <v>47961.82000000001</v>
      </c>
    </row>
    <row r="51" spans="1:26" ht="12.75">
      <c r="A51" s="35">
        <v>44</v>
      </c>
      <c r="B51" s="50" t="s">
        <v>47</v>
      </c>
      <c r="C51" s="32">
        <v>1642.14</v>
      </c>
      <c r="D51" s="51">
        <v>381.46</v>
      </c>
      <c r="E51" s="33"/>
      <c r="F51" s="51">
        <v>994.23</v>
      </c>
      <c r="G51" s="26"/>
      <c r="H51" s="51">
        <v>2203.46</v>
      </c>
      <c r="I51" s="51"/>
      <c r="J51" s="51">
        <v>614.34</v>
      </c>
      <c r="K51" s="71"/>
      <c r="L51" s="32"/>
      <c r="M51" s="51">
        <v>831.24</v>
      </c>
      <c r="N51" s="32"/>
      <c r="O51" s="32"/>
      <c r="P51" s="51">
        <v>642.24</v>
      </c>
      <c r="Q51" s="33"/>
      <c r="R51" s="51">
        <v>1418.39</v>
      </c>
      <c r="S51" s="51"/>
      <c r="T51" s="26"/>
      <c r="U51" s="51">
        <v>1218.81</v>
      </c>
      <c r="V51" s="51">
        <v>511.88</v>
      </c>
      <c r="W51" s="32"/>
      <c r="X51" s="26"/>
      <c r="Y51" s="51"/>
      <c r="Z51" s="34">
        <f t="shared" si="0"/>
        <v>10458.189999999999</v>
      </c>
    </row>
    <row r="52" spans="1:26" ht="12.75">
      <c r="A52" s="35">
        <v>45</v>
      </c>
      <c r="B52" s="50" t="s">
        <v>48</v>
      </c>
      <c r="C52" s="32">
        <v>33.27</v>
      </c>
      <c r="D52" s="51">
        <v>170.44</v>
      </c>
      <c r="E52" s="26"/>
      <c r="F52" s="51">
        <v>66.54</v>
      </c>
      <c r="G52" s="26"/>
      <c r="H52" s="51">
        <v>172.67</v>
      </c>
      <c r="I52" s="51"/>
      <c r="J52" s="51">
        <v>259.97</v>
      </c>
      <c r="K52" s="71"/>
      <c r="L52" s="32"/>
      <c r="M52" s="51">
        <v>161.7</v>
      </c>
      <c r="N52" s="32"/>
      <c r="O52" s="32"/>
      <c r="P52" s="51">
        <v>164.97</v>
      </c>
      <c r="Q52" s="33"/>
      <c r="R52" s="51">
        <v>141.69</v>
      </c>
      <c r="S52" s="51"/>
      <c r="T52" s="26"/>
      <c r="U52" s="51">
        <v>70.53</v>
      </c>
      <c r="V52" s="51">
        <v>66.54</v>
      </c>
      <c r="W52" s="32"/>
      <c r="X52" s="26"/>
      <c r="Y52" s="51"/>
      <c r="Z52" s="34">
        <f t="shared" si="0"/>
        <v>1308.32</v>
      </c>
    </row>
    <row r="53" spans="1:26" ht="12.75">
      <c r="A53" s="30">
        <v>46</v>
      </c>
      <c r="B53" s="50" t="s">
        <v>18</v>
      </c>
      <c r="C53" s="32">
        <v>37943.63</v>
      </c>
      <c r="D53" s="51">
        <v>47228.05</v>
      </c>
      <c r="E53" s="26"/>
      <c r="F53" s="51">
        <v>67024.43</v>
      </c>
      <c r="G53" s="26"/>
      <c r="H53" s="51">
        <v>54679.67</v>
      </c>
      <c r="I53" s="51"/>
      <c r="J53" s="51">
        <v>60993.6</v>
      </c>
      <c r="K53" s="71"/>
      <c r="L53" s="32"/>
      <c r="M53" s="51">
        <v>57552.57</v>
      </c>
      <c r="N53" s="32"/>
      <c r="O53" s="32"/>
      <c r="P53" s="51">
        <v>69044.86</v>
      </c>
      <c r="Q53" s="33"/>
      <c r="R53" s="51">
        <v>67321.25</v>
      </c>
      <c r="S53" s="51"/>
      <c r="T53" s="26"/>
      <c r="U53" s="51">
        <v>61335.41</v>
      </c>
      <c r="V53" s="51">
        <v>64060.64</v>
      </c>
      <c r="W53" s="32"/>
      <c r="X53" s="26"/>
      <c r="Y53" s="51"/>
      <c r="Z53" s="34">
        <f t="shared" si="0"/>
        <v>587184.11</v>
      </c>
    </row>
    <row r="54" spans="1:26" ht="12.75">
      <c r="A54" s="35">
        <v>47</v>
      </c>
      <c r="B54" s="50" t="s">
        <v>49</v>
      </c>
      <c r="C54" s="32">
        <v>258.63</v>
      </c>
      <c r="D54" s="51">
        <v>53.29</v>
      </c>
      <c r="E54" s="26"/>
      <c r="F54" s="51">
        <v>184.11</v>
      </c>
      <c r="G54" s="26"/>
      <c r="H54" s="67"/>
      <c r="I54" s="67"/>
      <c r="J54" s="51">
        <v>37.26</v>
      </c>
      <c r="K54" s="71"/>
      <c r="L54" s="32"/>
      <c r="M54" s="51">
        <v>18.08</v>
      </c>
      <c r="N54" s="32"/>
      <c r="O54" s="32"/>
      <c r="P54" s="67"/>
      <c r="Q54" s="33"/>
      <c r="R54" s="51">
        <v>95.62</v>
      </c>
      <c r="S54" s="51"/>
      <c r="T54" s="26"/>
      <c r="U54" s="51">
        <v>96.57</v>
      </c>
      <c r="V54" s="50"/>
      <c r="W54" s="32"/>
      <c r="X54" s="26"/>
      <c r="Y54" s="51"/>
      <c r="Z54" s="34">
        <f t="shared" si="0"/>
        <v>743.5600000000002</v>
      </c>
    </row>
    <row r="55" spans="1:26" ht="12.75">
      <c r="A55" s="35">
        <v>48</v>
      </c>
      <c r="B55" s="50" t="s">
        <v>50</v>
      </c>
      <c r="C55" s="32">
        <v>823.02</v>
      </c>
      <c r="D55" s="51">
        <v>219.29</v>
      </c>
      <c r="E55" s="26"/>
      <c r="F55" s="51">
        <v>187.02</v>
      </c>
      <c r="G55" s="26"/>
      <c r="H55" s="67"/>
      <c r="I55" s="67"/>
      <c r="J55" s="67"/>
      <c r="K55" s="71"/>
      <c r="L55" s="32"/>
      <c r="M55" s="50"/>
      <c r="N55" s="32"/>
      <c r="O55" s="32"/>
      <c r="P55" s="67"/>
      <c r="Q55" s="33"/>
      <c r="R55" s="67"/>
      <c r="S55" s="67"/>
      <c r="T55" s="26"/>
      <c r="U55" s="50"/>
      <c r="V55" s="50"/>
      <c r="W55" s="32"/>
      <c r="X55" s="26"/>
      <c r="Y55" s="51"/>
      <c r="Z55" s="34">
        <f t="shared" si="0"/>
        <v>1229.33</v>
      </c>
    </row>
    <row r="56" spans="1:26" ht="12.75">
      <c r="A56" s="30">
        <v>49</v>
      </c>
      <c r="B56" s="50" t="s">
        <v>51</v>
      </c>
      <c r="C56" s="32">
        <v>245.59</v>
      </c>
      <c r="D56" s="51">
        <v>362.52</v>
      </c>
      <c r="E56" s="33"/>
      <c r="F56" s="51">
        <v>408.49</v>
      </c>
      <c r="G56" s="26"/>
      <c r="H56" s="51">
        <v>276.08</v>
      </c>
      <c r="I56" s="51"/>
      <c r="J56" s="51">
        <v>298.17</v>
      </c>
      <c r="K56" s="72"/>
      <c r="L56" s="31"/>
      <c r="M56" s="51">
        <v>591.05</v>
      </c>
      <c r="N56" s="32"/>
      <c r="O56" s="32"/>
      <c r="P56" s="51">
        <v>298.14</v>
      </c>
      <c r="Q56" s="33"/>
      <c r="R56" s="51">
        <v>244.41</v>
      </c>
      <c r="S56" s="51"/>
      <c r="T56" s="26"/>
      <c r="U56" s="51">
        <v>117.57</v>
      </c>
      <c r="V56" s="51">
        <v>477.49</v>
      </c>
      <c r="W56" s="32"/>
      <c r="X56" s="26"/>
      <c r="Y56" s="51"/>
      <c r="Z56" s="34">
        <f t="shared" si="0"/>
        <v>3319.51</v>
      </c>
    </row>
    <row r="57" spans="1:26" ht="12.75">
      <c r="A57" s="35">
        <v>50</v>
      </c>
      <c r="B57" s="50" t="s">
        <v>19</v>
      </c>
      <c r="C57" s="32">
        <v>54057.18</v>
      </c>
      <c r="D57" s="51">
        <v>39903.13</v>
      </c>
      <c r="E57" s="26"/>
      <c r="F57" s="51">
        <v>52040.64</v>
      </c>
      <c r="G57" s="26"/>
      <c r="H57" s="51">
        <v>51607.3</v>
      </c>
      <c r="I57" s="51"/>
      <c r="J57" s="51">
        <v>23888.44</v>
      </c>
      <c r="K57" s="71"/>
      <c r="L57" s="32"/>
      <c r="M57" s="51">
        <v>94101.67</v>
      </c>
      <c r="N57" s="32"/>
      <c r="O57" s="32"/>
      <c r="P57" s="51">
        <v>54307.96</v>
      </c>
      <c r="Q57" s="33"/>
      <c r="R57" s="51">
        <v>74601.63</v>
      </c>
      <c r="S57" s="51"/>
      <c r="T57" s="26"/>
      <c r="U57" s="51">
        <v>68243.48</v>
      </c>
      <c r="V57" s="51">
        <v>48415.98</v>
      </c>
      <c r="W57" s="32"/>
      <c r="X57" s="26"/>
      <c r="Y57" s="51"/>
      <c r="Z57" s="34">
        <f t="shared" si="0"/>
        <v>561167.41</v>
      </c>
    </row>
    <row r="58" spans="1:26" ht="12.75">
      <c r="A58" s="35">
        <v>51</v>
      </c>
      <c r="B58" s="50" t="s">
        <v>52</v>
      </c>
      <c r="C58" s="32">
        <v>1824.98</v>
      </c>
      <c r="D58" s="51">
        <v>724.06</v>
      </c>
      <c r="E58" s="26"/>
      <c r="F58" s="51">
        <v>1222.97</v>
      </c>
      <c r="G58" s="26"/>
      <c r="H58" s="51">
        <v>3345.96</v>
      </c>
      <c r="I58" s="51"/>
      <c r="J58" s="51">
        <v>341.44</v>
      </c>
      <c r="K58" s="71"/>
      <c r="L58" s="32"/>
      <c r="M58" s="51">
        <v>769.52</v>
      </c>
      <c r="N58" s="32"/>
      <c r="O58" s="32"/>
      <c r="P58" s="51">
        <v>3107.65</v>
      </c>
      <c r="Q58" s="33"/>
      <c r="R58" s="51">
        <v>851.53</v>
      </c>
      <c r="S58" s="51"/>
      <c r="T58" s="26"/>
      <c r="U58" s="51">
        <v>352.44</v>
      </c>
      <c r="V58" s="51">
        <v>2145.43</v>
      </c>
      <c r="W58" s="32"/>
      <c r="X58" s="26"/>
      <c r="Y58" s="51"/>
      <c r="Z58" s="34">
        <f t="shared" si="0"/>
        <v>14685.980000000001</v>
      </c>
    </row>
    <row r="59" spans="1:26" ht="12.75">
      <c r="A59" s="30">
        <v>52</v>
      </c>
      <c r="B59" s="50" t="s">
        <v>53</v>
      </c>
      <c r="C59" s="51">
        <v>2293.15</v>
      </c>
      <c r="D59" s="51">
        <v>2678.97</v>
      </c>
      <c r="E59" s="33"/>
      <c r="F59" s="51">
        <v>4393.61</v>
      </c>
      <c r="G59" s="26"/>
      <c r="H59" s="32">
        <v>2159.27</v>
      </c>
      <c r="I59" s="32"/>
      <c r="J59" s="51">
        <v>4023.75</v>
      </c>
      <c r="K59" s="71"/>
      <c r="L59" s="32"/>
      <c r="M59" s="51">
        <v>2386.06</v>
      </c>
      <c r="N59" s="32"/>
      <c r="O59" s="32"/>
      <c r="P59" s="51">
        <v>2082.9</v>
      </c>
      <c r="Q59" s="33"/>
      <c r="R59" s="51">
        <v>2600.2</v>
      </c>
      <c r="S59" s="51"/>
      <c r="T59" s="26"/>
      <c r="U59" s="51">
        <v>2675.82</v>
      </c>
      <c r="V59" s="51">
        <v>1803.8</v>
      </c>
      <c r="W59" s="32"/>
      <c r="X59" s="26"/>
      <c r="Y59" s="51"/>
      <c r="Z59" s="34">
        <f t="shared" si="0"/>
        <v>27097.530000000002</v>
      </c>
    </row>
    <row r="60" spans="1:26" ht="12.75">
      <c r="A60" s="35">
        <v>53</v>
      </c>
      <c r="B60" s="50" t="s">
        <v>20</v>
      </c>
      <c r="C60" s="32">
        <v>75939.92</v>
      </c>
      <c r="D60" s="51">
        <v>64383.34</v>
      </c>
      <c r="E60" s="26"/>
      <c r="F60" s="51">
        <v>76875.64</v>
      </c>
      <c r="G60" s="26"/>
      <c r="H60" s="51">
        <v>80507.31</v>
      </c>
      <c r="I60" s="51"/>
      <c r="J60" s="51">
        <v>41950.81</v>
      </c>
      <c r="K60" s="71"/>
      <c r="L60" s="32"/>
      <c r="M60" s="51">
        <v>106943.52</v>
      </c>
      <c r="N60" s="32"/>
      <c r="O60" s="32"/>
      <c r="P60" s="51">
        <v>72369.36</v>
      </c>
      <c r="Q60" s="33"/>
      <c r="R60" s="51">
        <v>101517.45</v>
      </c>
      <c r="S60" s="51"/>
      <c r="T60" s="26"/>
      <c r="U60" s="51">
        <v>127186.97</v>
      </c>
      <c r="V60" s="51">
        <v>123095.69</v>
      </c>
      <c r="W60" s="32"/>
      <c r="X60" s="26"/>
      <c r="Y60" s="51"/>
      <c r="Z60" s="34">
        <f t="shared" si="0"/>
        <v>870770.01</v>
      </c>
    </row>
    <row r="61" spans="1:26" ht="12.75">
      <c r="A61" s="35"/>
      <c r="B61" s="26"/>
      <c r="C61" s="36">
        <f aca="true" t="shared" si="1" ref="C61:Z61">SUM(C8:C60)</f>
        <v>1440132.5499999996</v>
      </c>
      <c r="D61" s="36">
        <f t="shared" si="1"/>
        <v>1335985.72</v>
      </c>
      <c r="E61" s="36">
        <f t="shared" si="1"/>
        <v>1996.94</v>
      </c>
      <c r="F61" s="36">
        <f t="shared" si="1"/>
        <v>1722436.5099999995</v>
      </c>
      <c r="G61" s="36">
        <f t="shared" si="1"/>
        <v>1249.27</v>
      </c>
      <c r="H61" s="36">
        <f>SUM(H8:H60)</f>
        <v>1453646.47</v>
      </c>
      <c r="I61" s="36">
        <f>SUM(I8:I60)</f>
        <v>1160.56</v>
      </c>
      <c r="J61" s="36">
        <f t="shared" si="1"/>
        <v>963238.7500000002</v>
      </c>
      <c r="K61" s="36">
        <f>SUM(K8:K60)</f>
        <v>17535.36</v>
      </c>
      <c r="L61" s="36">
        <f>SUM(L8:L60)</f>
        <v>1913</v>
      </c>
      <c r="M61" s="36">
        <f t="shared" si="1"/>
        <v>2135571.9099999997</v>
      </c>
      <c r="N61" s="36">
        <f>SUM(N8:N60)</f>
        <v>14172.25</v>
      </c>
      <c r="O61" s="36">
        <f>SUM(O8:O60)</f>
        <v>948.36</v>
      </c>
      <c r="P61" s="36">
        <f t="shared" si="1"/>
        <v>1603095.2999999993</v>
      </c>
      <c r="Q61" s="36">
        <f t="shared" si="1"/>
        <v>18581.339999999997</v>
      </c>
      <c r="R61" s="36">
        <f t="shared" si="1"/>
        <v>1308268.2099999997</v>
      </c>
      <c r="S61" s="36">
        <f t="shared" si="1"/>
        <v>483.8</v>
      </c>
      <c r="T61" s="36">
        <f t="shared" si="1"/>
        <v>16848.670000000002</v>
      </c>
      <c r="U61" s="36">
        <f t="shared" si="1"/>
        <v>1853600.77</v>
      </c>
      <c r="V61" s="36">
        <f t="shared" si="1"/>
        <v>1203343.18</v>
      </c>
      <c r="W61" s="36">
        <f t="shared" si="1"/>
        <v>19878.699999999997</v>
      </c>
      <c r="X61" s="36">
        <f t="shared" si="1"/>
        <v>0</v>
      </c>
      <c r="Y61" s="36">
        <f t="shared" si="1"/>
        <v>0</v>
      </c>
      <c r="Z61" s="36">
        <f t="shared" si="1"/>
        <v>15114087.619999997</v>
      </c>
    </row>
    <row r="62" spans="1:26" s="17" customFormat="1" ht="12.75">
      <c r="A62" s="29"/>
      <c r="B62" s="29" t="s">
        <v>3</v>
      </c>
      <c r="C62" s="37">
        <f>SUM(C61:C61)</f>
        <v>1440132.5499999996</v>
      </c>
      <c r="D62" s="90">
        <f>SUM(D61:E61)</f>
        <v>1337982.66</v>
      </c>
      <c r="E62" s="91"/>
      <c r="F62" s="90">
        <f>SUM(F61:G61)</f>
        <v>1723685.7799999996</v>
      </c>
      <c r="G62" s="91"/>
      <c r="H62" s="90">
        <f>SUM(H61:I61)</f>
        <v>1454807.03</v>
      </c>
      <c r="I62" s="91"/>
      <c r="J62" s="98">
        <f>SUM(J61:L61)</f>
        <v>982687.1100000002</v>
      </c>
      <c r="K62" s="99"/>
      <c r="L62" s="100"/>
      <c r="M62" s="98">
        <f>SUM(M61:O61)</f>
        <v>2150692.5199999996</v>
      </c>
      <c r="N62" s="99"/>
      <c r="O62" s="100"/>
      <c r="P62" s="90">
        <f>SUM(P61:Q61)</f>
        <v>1621676.6399999994</v>
      </c>
      <c r="Q62" s="90"/>
      <c r="R62" s="90">
        <f>SUM(R61:T61)</f>
        <v>1325600.6799999997</v>
      </c>
      <c r="S62" s="90"/>
      <c r="T62" s="91"/>
      <c r="U62" s="84">
        <f>+U61</f>
        <v>1853600.77</v>
      </c>
      <c r="V62" s="90">
        <f>SUM(V61:W61)</f>
        <v>1223221.88</v>
      </c>
      <c r="W62" s="91"/>
      <c r="X62" s="34">
        <f>+X61</f>
        <v>0</v>
      </c>
      <c r="Y62" s="34">
        <f>+Y61</f>
        <v>0</v>
      </c>
      <c r="Z62" s="34">
        <f>SUM(C62:Y62)</f>
        <v>15114087.619999997</v>
      </c>
    </row>
    <row r="63" spans="1:26" s="43" customFormat="1" ht="12.75">
      <c r="A63" s="39"/>
      <c r="B63" s="40"/>
      <c r="C63" s="41"/>
      <c r="D63" s="42"/>
      <c r="E63" s="42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s="43" customFormat="1" ht="12.75">
      <c r="A64" s="39"/>
      <c r="B64" s="44"/>
      <c r="C64" s="41"/>
      <c r="D64" s="42"/>
      <c r="E64" s="42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2">
        <f>+Z62+'[1]Detaliere plati-circuit inchis'!$O$52</f>
        <v>15119552.339999998</v>
      </c>
    </row>
    <row r="65" spans="1:26" s="43" customFormat="1" ht="12.75">
      <c r="A65" s="39"/>
      <c r="B65" s="44"/>
      <c r="C65" s="41"/>
      <c r="D65" s="42"/>
      <c r="E65" s="42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s="43" customFormat="1" ht="12.75">
      <c r="A66" s="39"/>
      <c r="B66" s="44"/>
      <c r="C66" s="41"/>
      <c r="D66" s="42"/>
      <c r="E66" s="42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s="43" customFormat="1" ht="12.75">
      <c r="A67" s="39"/>
      <c r="B67" s="44"/>
      <c r="C67" s="41"/>
      <c r="D67" s="42"/>
      <c r="E67" s="42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s="43" customFormat="1" ht="12.75">
      <c r="A68" s="39"/>
      <c r="B68" s="44"/>
      <c r="C68" s="41"/>
      <c r="D68" s="42"/>
      <c r="E68" s="42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s="43" customFormat="1" ht="12.75">
      <c r="A69" s="39"/>
      <c r="B69" s="44"/>
      <c r="C69" s="41"/>
      <c r="D69" s="42"/>
      <c r="E69" s="42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s="43" customFormat="1" ht="12.75">
      <c r="A70" s="39"/>
      <c r="B70" s="44"/>
      <c r="C70" s="41"/>
      <c r="D70" s="42"/>
      <c r="E70" s="42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s="43" customFormat="1" ht="12.75">
      <c r="A71" s="45"/>
      <c r="B71" s="46"/>
      <c r="C71" s="47"/>
      <c r="D71" s="48"/>
      <c r="E71" s="48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s="43" customFormat="1" ht="12.75">
      <c r="A72" s="45"/>
      <c r="B72" s="46"/>
      <c r="C72" s="47"/>
      <c r="D72" s="48"/>
      <c r="E72" s="48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</sheetData>
  <sheetProtection/>
  <mergeCells count="19">
    <mergeCell ref="A6:A7"/>
    <mergeCell ref="P62:Q62"/>
    <mergeCell ref="R62:T62"/>
    <mergeCell ref="D62:E62"/>
    <mergeCell ref="F62:G62"/>
    <mergeCell ref="H62:I62"/>
    <mergeCell ref="J6:L6"/>
    <mergeCell ref="J62:L62"/>
    <mergeCell ref="P6:Q6"/>
    <mergeCell ref="B6:B7"/>
    <mergeCell ref="V62:W62"/>
    <mergeCell ref="Z6:Z7"/>
    <mergeCell ref="F6:G6"/>
    <mergeCell ref="D6:E6"/>
    <mergeCell ref="R6:T6"/>
    <mergeCell ref="H6:I6"/>
    <mergeCell ref="V6:W6"/>
    <mergeCell ref="M6:O6"/>
    <mergeCell ref="M62:O62"/>
  </mergeCells>
  <printOptions/>
  <pageMargins left="0.35433070866141736" right="0.1968503937007874" top="0.2362204724409449" bottom="0.35433070866141736" header="0.11811023622047245" footer="0.15748031496062992"/>
  <pageSetup horizontalDpi="300" verticalDpi="300" orientation="landscape" paperSize="9" scale="65" r:id="rId1"/>
  <headerFooter alignWithMargins="0">
    <oddFooter>&amp;C&amp;8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W25" sqref="W25"/>
    </sheetView>
  </sheetViews>
  <sheetFormatPr defaultColWidth="9.140625" defaultRowHeight="12.75"/>
  <cols>
    <col min="1" max="1" width="6.57421875" style="2" customWidth="1"/>
    <col min="2" max="2" width="28.28125" style="3" customWidth="1"/>
    <col min="3" max="3" width="8.7109375" style="7" customWidth="1"/>
    <col min="4" max="9" width="8.7109375" style="1" customWidth="1"/>
    <col min="10" max="10" width="6.7109375" style="1" customWidth="1"/>
    <col min="11" max="11" width="9.140625" style="1" customWidth="1"/>
    <col min="12" max="14" width="8.7109375" style="1" customWidth="1"/>
    <col min="15" max="15" width="7.8515625" style="1" bestFit="1" customWidth="1"/>
    <col min="16" max="17" width="8.7109375" style="1" customWidth="1"/>
    <col min="18" max="21" width="9.7109375" style="1" customWidth="1"/>
    <col min="22" max="22" width="8.7109375" style="1" bestFit="1" customWidth="1"/>
    <col min="23" max="23" width="8.7109375" style="1" customWidth="1"/>
    <col min="24" max="24" width="10.00390625" style="1" customWidth="1"/>
    <col min="25" max="16384" width="9.140625" style="1" customWidth="1"/>
  </cols>
  <sheetData>
    <row r="1" spans="1:26" s="25" customFormat="1" ht="15.75">
      <c r="A1" s="20" t="s">
        <v>57</v>
      </c>
      <c r="B1" s="21"/>
      <c r="C1" s="22"/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s="25" customFormat="1" ht="15.75">
      <c r="A2" s="20"/>
      <c r="B2" s="21"/>
      <c r="C2" s="22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s="25" customFormat="1" ht="15.75">
      <c r="A3" s="20"/>
      <c r="B3" s="20" t="s">
        <v>64</v>
      </c>
      <c r="C3" s="22"/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5" ht="12.75">
      <c r="B5" s="6"/>
    </row>
    <row r="6" ht="12.75">
      <c r="B6" s="6"/>
    </row>
    <row r="7" spans="1:24" ht="13.5" customHeight="1">
      <c r="A7" s="101" t="s">
        <v>1</v>
      </c>
      <c r="B7" s="101" t="s">
        <v>0</v>
      </c>
      <c r="C7" s="64">
        <v>43101</v>
      </c>
      <c r="D7" s="64">
        <v>43132</v>
      </c>
      <c r="E7" s="64">
        <v>43160</v>
      </c>
      <c r="F7" s="38">
        <v>43191</v>
      </c>
      <c r="G7" s="95">
        <v>43221</v>
      </c>
      <c r="H7" s="96"/>
      <c r="I7" s="103">
        <v>43252</v>
      </c>
      <c r="J7" s="104"/>
      <c r="K7" s="88"/>
      <c r="L7" s="103">
        <v>43282</v>
      </c>
      <c r="M7" s="88"/>
      <c r="N7" s="89">
        <v>43313</v>
      </c>
      <c r="O7" s="89"/>
      <c r="P7" s="103">
        <v>43344</v>
      </c>
      <c r="Q7" s="88"/>
      <c r="R7" s="103">
        <v>43374</v>
      </c>
      <c r="S7" s="88"/>
      <c r="T7" s="103">
        <v>43405</v>
      </c>
      <c r="U7" s="88"/>
      <c r="V7" s="108">
        <v>43435</v>
      </c>
      <c r="W7" s="109"/>
      <c r="X7" s="92" t="s">
        <v>3</v>
      </c>
    </row>
    <row r="8" spans="1:24" s="16" customFormat="1" ht="13.5" customHeight="1">
      <c r="A8" s="102"/>
      <c r="B8" s="102"/>
      <c r="C8" s="28" t="s">
        <v>54</v>
      </c>
      <c r="D8" s="28" t="s">
        <v>54</v>
      </c>
      <c r="E8" s="28" t="s">
        <v>54</v>
      </c>
      <c r="F8" s="28" t="s">
        <v>54</v>
      </c>
      <c r="G8" s="28" t="s">
        <v>54</v>
      </c>
      <c r="H8" s="28" t="s">
        <v>67</v>
      </c>
      <c r="I8" s="28" t="s">
        <v>54</v>
      </c>
      <c r="J8" s="28" t="s">
        <v>55</v>
      </c>
      <c r="K8" s="28" t="s">
        <v>68</v>
      </c>
      <c r="L8" s="28" t="s">
        <v>54</v>
      </c>
      <c r="M8" s="28" t="s">
        <v>68</v>
      </c>
      <c r="N8" s="28" t="s">
        <v>54</v>
      </c>
      <c r="O8" s="28" t="s">
        <v>68</v>
      </c>
      <c r="P8" s="28" t="s">
        <v>54</v>
      </c>
      <c r="Q8" s="28" t="s">
        <v>68</v>
      </c>
      <c r="R8" s="28" t="s">
        <v>54</v>
      </c>
      <c r="S8" s="28" t="s">
        <v>68</v>
      </c>
      <c r="T8" s="28" t="s">
        <v>54</v>
      </c>
      <c r="U8" s="28" t="s">
        <v>68</v>
      </c>
      <c r="V8" s="28" t="s">
        <v>54</v>
      </c>
      <c r="W8" s="28" t="s">
        <v>68</v>
      </c>
      <c r="X8" s="93"/>
    </row>
    <row r="9" spans="1:24" ht="12.75">
      <c r="A9" s="30">
        <v>1</v>
      </c>
      <c r="B9" s="50" t="s">
        <v>4</v>
      </c>
      <c r="C9" s="51">
        <v>1046.9</v>
      </c>
      <c r="D9" s="51">
        <v>884.51</v>
      </c>
      <c r="E9" s="51">
        <v>1931.41</v>
      </c>
      <c r="F9" s="51">
        <v>1046.9</v>
      </c>
      <c r="G9" s="51">
        <v>884.51</v>
      </c>
      <c r="H9" s="74"/>
      <c r="I9" s="51">
        <v>1931.41</v>
      </c>
      <c r="J9" s="26"/>
      <c r="K9" s="79"/>
      <c r="L9" s="51">
        <v>1931.41</v>
      </c>
      <c r="M9" s="74"/>
      <c r="N9" s="51">
        <v>884.51</v>
      </c>
      <c r="O9" s="33"/>
      <c r="P9" s="51">
        <v>1931.41</v>
      </c>
      <c r="Q9" s="51"/>
      <c r="R9" s="51">
        <v>1931.41</v>
      </c>
      <c r="S9" s="51"/>
      <c r="T9" s="51">
        <v>857.84</v>
      </c>
      <c r="U9" s="51"/>
      <c r="V9" s="51"/>
      <c r="W9" s="51"/>
      <c r="X9" s="34">
        <f>SUM(C9:W9)</f>
        <v>15262.220000000001</v>
      </c>
    </row>
    <row r="10" spans="1:24" ht="12.75">
      <c r="A10" s="35">
        <v>2</v>
      </c>
      <c r="B10" s="50" t="s">
        <v>5</v>
      </c>
      <c r="C10" s="51">
        <v>3880.55</v>
      </c>
      <c r="D10" s="51">
        <v>1778.49</v>
      </c>
      <c r="E10" s="51">
        <v>3682.07</v>
      </c>
      <c r="F10" s="51">
        <v>346.69</v>
      </c>
      <c r="G10" s="51">
        <v>6295.14</v>
      </c>
      <c r="H10" s="74"/>
      <c r="I10" s="51">
        <v>5633.57</v>
      </c>
      <c r="J10" s="26"/>
      <c r="K10" s="79"/>
      <c r="L10" s="51">
        <v>6721.27</v>
      </c>
      <c r="M10" s="74"/>
      <c r="N10" s="51">
        <v>1448.38</v>
      </c>
      <c r="O10" s="33"/>
      <c r="P10" s="51">
        <v>5033.8</v>
      </c>
      <c r="Q10" s="51"/>
      <c r="R10" s="51">
        <v>1848.14</v>
      </c>
      <c r="S10" s="51"/>
      <c r="T10" s="51">
        <v>977.44</v>
      </c>
      <c r="U10" s="51"/>
      <c r="V10" s="51"/>
      <c r="W10" s="51"/>
      <c r="X10" s="34">
        <f aca="true" t="shared" si="0" ref="X10:X35">SUM(C10:W10)</f>
        <v>37645.54000000001</v>
      </c>
    </row>
    <row r="11" spans="1:24" ht="12.75">
      <c r="A11" s="35">
        <v>3</v>
      </c>
      <c r="B11" s="50" t="s">
        <v>21</v>
      </c>
      <c r="C11" s="51"/>
      <c r="D11" s="51">
        <v>2798.28</v>
      </c>
      <c r="E11" s="51">
        <v>2503.57</v>
      </c>
      <c r="F11" s="67"/>
      <c r="G11" s="51">
        <v>2851.62</v>
      </c>
      <c r="H11" s="74"/>
      <c r="I11" s="51">
        <v>341.62</v>
      </c>
      <c r="J11" s="26"/>
      <c r="K11" s="79"/>
      <c r="L11" s="50"/>
      <c r="M11" s="75"/>
      <c r="N11" s="51">
        <v>5434.44</v>
      </c>
      <c r="O11" s="33"/>
      <c r="P11" s="51">
        <v>2889.87</v>
      </c>
      <c r="Q11" s="51"/>
      <c r="R11" s="51">
        <v>921.15</v>
      </c>
      <c r="S11" s="51"/>
      <c r="T11" s="51">
        <v>3667.79</v>
      </c>
      <c r="U11" s="51"/>
      <c r="V11" s="51"/>
      <c r="W11" s="51"/>
      <c r="X11" s="34">
        <f t="shared" si="0"/>
        <v>21408.34</v>
      </c>
    </row>
    <row r="12" spans="1:24" ht="12.75">
      <c r="A12" s="30">
        <v>4</v>
      </c>
      <c r="B12" s="50" t="s">
        <v>6</v>
      </c>
      <c r="C12" s="51">
        <v>160.02</v>
      </c>
      <c r="D12" s="51">
        <v>279.08</v>
      </c>
      <c r="E12" s="50"/>
      <c r="F12" s="51">
        <v>320.04</v>
      </c>
      <c r="G12" s="50"/>
      <c r="H12" s="75"/>
      <c r="I12" s="50"/>
      <c r="J12" s="26"/>
      <c r="K12" s="79"/>
      <c r="L12" s="51">
        <v>160.02</v>
      </c>
      <c r="M12" s="74"/>
      <c r="N12" s="51">
        <v>160.02</v>
      </c>
      <c r="O12" s="33"/>
      <c r="P12" s="50"/>
      <c r="Q12" s="50"/>
      <c r="R12" s="50"/>
      <c r="S12" s="50"/>
      <c r="T12" s="51">
        <v>160.02</v>
      </c>
      <c r="U12" s="51"/>
      <c r="V12" s="51"/>
      <c r="W12" s="51"/>
      <c r="X12" s="34">
        <f t="shared" si="0"/>
        <v>1239.2</v>
      </c>
    </row>
    <row r="13" spans="1:24" ht="12.75">
      <c r="A13" s="30">
        <v>5</v>
      </c>
      <c r="B13" s="50" t="s">
        <v>22</v>
      </c>
      <c r="C13" s="51"/>
      <c r="D13" s="51"/>
      <c r="E13" s="50"/>
      <c r="F13" s="51"/>
      <c r="G13" s="50"/>
      <c r="H13" s="75"/>
      <c r="I13" s="50"/>
      <c r="J13" s="26">
        <v>93.65</v>
      </c>
      <c r="K13" s="79"/>
      <c r="L13" s="50"/>
      <c r="M13" s="75"/>
      <c r="N13" s="50"/>
      <c r="O13" s="33"/>
      <c r="P13" s="50"/>
      <c r="Q13" s="50"/>
      <c r="R13" s="50"/>
      <c r="S13" s="50"/>
      <c r="T13" s="50"/>
      <c r="U13" s="50"/>
      <c r="V13" s="51"/>
      <c r="W13" s="51"/>
      <c r="X13" s="34">
        <f t="shared" si="0"/>
        <v>93.65</v>
      </c>
    </row>
    <row r="14" spans="1:24" ht="12.75">
      <c r="A14" s="35">
        <v>6</v>
      </c>
      <c r="B14" s="50" t="s">
        <v>7</v>
      </c>
      <c r="C14" s="51"/>
      <c r="D14" s="51"/>
      <c r="E14" s="50"/>
      <c r="F14" s="51"/>
      <c r="G14" s="51">
        <v>154.91</v>
      </c>
      <c r="H14" s="74"/>
      <c r="I14" s="51">
        <v>879.42</v>
      </c>
      <c r="J14" s="26"/>
      <c r="K14" s="79"/>
      <c r="L14" s="51">
        <v>1002.86</v>
      </c>
      <c r="M14" s="74"/>
      <c r="N14" s="51">
        <v>1034.32</v>
      </c>
      <c r="O14" s="33"/>
      <c r="P14" s="50"/>
      <c r="Q14" s="50"/>
      <c r="R14" s="51">
        <v>2321.99</v>
      </c>
      <c r="S14" s="51"/>
      <c r="T14" s="50"/>
      <c r="U14" s="50"/>
      <c r="V14" s="51"/>
      <c r="W14" s="51"/>
      <c r="X14" s="34">
        <f t="shared" si="0"/>
        <v>5393.5</v>
      </c>
    </row>
    <row r="15" spans="1:24" ht="12.75">
      <c r="A15" s="35">
        <v>7</v>
      </c>
      <c r="B15" s="50" t="s">
        <v>8</v>
      </c>
      <c r="C15" s="51"/>
      <c r="D15" s="51"/>
      <c r="E15" s="50"/>
      <c r="F15" s="51">
        <v>530.99</v>
      </c>
      <c r="G15" s="51">
        <v>272.09</v>
      </c>
      <c r="H15" s="74"/>
      <c r="I15" s="50"/>
      <c r="J15" s="26"/>
      <c r="K15" s="79"/>
      <c r="L15" s="50"/>
      <c r="M15" s="75"/>
      <c r="N15" s="51">
        <v>93.65</v>
      </c>
      <c r="O15" s="33"/>
      <c r="P15" s="50"/>
      <c r="Q15" s="50"/>
      <c r="R15" s="50"/>
      <c r="S15" s="50"/>
      <c r="T15" s="50"/>
      <c r="U15" s="50"/>
      <c r="V15" s="51"/>
      <c r="W15" s="51"/>
      <c r="X15" s="34">
        <f t="shared" si="0"/>
        <v>896.7299999999999</v>
      </c>
    </row>
    <row r="16" spans="1:24" ht="12.75">
      <c r="A16" s="30">
        <v>8</v>
      </c>
      <c r="B16" s="50" t="s">
        <v>23</v>
      </c>
      <c r="C16" s="51"/>
      <c r="D16" s="51"/>
      <c r="E16" s="50"/>
      <c r="F16" s="51">
        <v>160.02</v>
      </c>
      <c r="G16" s="51">
        <v>160.02</v>
      </c>
      <c r="H16" s="74"/>
      <c r="I16" s="51">
        <v>93.65</v>
      </c>
      <c r="J16" s="26"/>
      <c r="K16" s="79"/>
      <c r="L16" s="51">
        <v>253.67</v>
      </c>
      <c r="M16" s="74"/>
      <c r="N16" s="51">
        <v>472.9</v>
      </c>
      <c r="O16" s="33"/>
      <c r="P16" s="50"/>
      <c r="Q16" s="50"/>
      <c r="R16" s="51">
        <v>632.92</v>
      </c>
      <c r="S16" s="51"/>
      <c r="T16" s="50"/>
      <c r="U16" s="50"/>
      <c r="V16" s="51"/>
      <c r="W16" s="51"/>
      <c r="X16" s="34">
        <f t="shared" si="0"/>
        <v>1773.1799999999998</v>
      </c>
    </row>
    <row r="17" spans="1:24" ht="12.75">
      <c r="A17" s="30">
        <v>9</v>
      </c>
      <c r="B17" s="50" t="s">
        <v>27</v>
      </c>
      <c r="C17" s="51"/>
      <c r="D17" s="51">
        <v>316.12</v>
      </c>
      <c r="E17" s="50"/>
      <c r="F17" s="67"/>
      <c r="G17" s="51">
        <v>316.12</v>
      </c>
      <c r="H17" s="74"/>
      <c r="I17" s="51">
        <v>154.9</v>
      </c>
      <c r="J17" s="26"/>
      <c r="K17" s="79"/>
      <c r="L17" s="50"/>
      <c r="M17" s="75"/>
      <c r="N17" s="51">
        <v>316.12</v>
      </c>
      <c r="O17" s="33"/>
      <c r="P17" s="50"/>
      <c r="Q17" s="50"/>
      <c r="R17" s="50"/>
      <c r="S17" s="50"/>
      <c r="T17" s="50"/>
      <c r="U17" s="50"/>
      <c r="V17" s="51"/>
      <c r="W17" s="51"/>
      <c r="X17" s="34">
        <f t="shared" si="0"/>
        <v>1103.26</v>
      </c>
    </row>
    <row r="18" spans="1:24" ht="12.75">
      <c r="A18" s="35">
        <v>10</v>
      </c>
      <c r="B18" s="50" t="s">
        <v>28</v>
      </c>
      <c r="C18" s="51">
        <v>814</v>
      </c>
      <c r="D18" s="51">
        <v>488.4</v>
      </c>
      <c r="E18" s="51">
        <v>861.07</v>
      </c>
      <c r="F18" s="67"/>
      <c r="G18" s="51">
        <v>325.6</v>
      </c>
      <c r="H18" s="74"/>
      <c r="I18" s="51">
        <v>535.51</v>
      </c>
      <c r="J18" s="26"/>
      <c r="K18" s="79"/>
      <c r="L18" s="50"/>
      <c r="M18" s="75"/>
      <c r="N18" s="50"/>
      <c r="O18" s="33"/>
      <c r="P18" s="51">
        <v>754.9</v>
      </c>
      <c r="Q18" s="51"/>
      <c r="R18" s="50"/>
      <c r="S18" s="50"/>
      <c r="T18" s="50"/>
      <c r="U18" s="50"/>
      <c r="V18" s="50"/>
      <c r="W18" s="50"/>
      <c r="X18" s="34">
        <f t="shared" si="0"/>
        <v>3779.48</v>
      </c>
    </row>
    <row r="19" spans="1:24" ht="12.75">
      <c r="A19" s="35">
        <v>11</v>
      </c>
      <c r="B19" s="50" t="s">
        <v>9</v>
      </c>
      <c r="C19" s="51">
        <v>12518.21</v>
      </c>
      <c r="D19" s="51">
        <v>17472.31</v>
      </c>
      <c r="E19" s="51">
        <v>17902.55</v>
      </c>
      <c r="F19" s="51">
        <v>13220.99</v>
      </c>
      <c r="G19" s="51">
        <v>19403.75</v>
      </c>
      <c r="H19" s="69">
        <v>13426.33</v>
      </c>
      <c r="I19" s="51">
        <v>16008.2</v>
      </c>
      <c r="J19" s="26"/>
      <c r="K19" s="69">
        <v>13426.33</v>
      </c>
      <c r="L19" s="51">
        <v>12259.36</v>
      </c>
      <c r="M19" s="69">
        <v>13426.33</v>
      </c>
      <c r="N19" s="51">
        <v>48254.12</v>
      </c>
      <c r="O19" s="51">
        <v>13426.33</v>
      </c>
      <c r="P19" s="51">
        <v>23008.8</v>
      </c>
      <c r="Q19" s="51">
        <v>13426.33</v>
      </c>
      <c r="R19" s="51">
        <v>20319.66</v>
      </c>
      <c r="S19" s="51"/>
      <c r="T19" s="51">
        <v>35821.38</v>
      </c>
      <c r="U19" s="51">
        <v>13426.33</v>
      </c>
      <c r="V19" s="50"/>
      <c r="W19" s="50"/>
      <c r="X19" s="34">
        <f t="shared" si="0"/>
        <v>316747.30999999994</v>
      </c>
    </row>
    <row r="20" spans="1:24" ht="12.75">
      <c r="A20" s="30">
        <v>12</v>
      </c>
      <c r="B20" s="50" t="s">
        <v>10</v>
      </c>
      <c r="C20" s="51">
        <v>1338.52</v>
      </c>
      <c r="D20" s="51">
        <v>1403</v>
      </c>
      <c r="E20" s="51">
        <v>1183.61</v>
      </c>
      <c r="F20" s="51">
        <v>1816.82</v>
      </c>
      <c r="G20" s="51">
        <v>1168.86</v>
      </c>
      <c r="H20" s="74"/>
      <c r="I20" s="51">
        <v>1168.86</v>
      </c>
      <c r="J20" s="26"/>
      <c r="K20" s="79"/>
      <c r="L20" s="51">
        <v>1168.86</v>
      </c>
      <c r="M20" s="74"/>
      <c r="N20" s="51">
        <v>1607.64</v>
      </c>
      <c r="O20" s="83"/>
      <c r="P20" s="51">
        <v>1168.86</v>
      </c>
      <c r="Q20" s="83"/>
      <c r="R20" s="51">
        <v>1241.99</v>
      </c>
      <c r="S20" s="51"/>
      <c r="T20" s="51">
        <v>1240.45</v>
      </c>
      <c r="U20" s="51"/>
      <c r="V20" s="51"/>
      <c r="W20" s="51"/>
      <c r="X20" s="34">
        <f t="shared" si="0"/>
        <v>14507.47</v>
      </c>
    </row>
    <row r="21" spans="1:24" ht="12.75">
      <c r="A21" s="35">
        <v>13</v>
      </c>
      <c r="B21" s="50" t="s">
        <v>11</v>
      </c>
      <c r="C21" s="51">
        <v>765.46</v>
      </c>
      <c r="D21" s="51">
        <v>464.55</v>
      </c>
      <c r="E21" s="51">
        <v>500.37</v>
      </c>
      <c r="F21" s="51">
        <v>154.91</v>
      </c>
      <c r="G21" s="51">
        <v>268.73</v>
      </c>
      <c r="H21" s="74"/>
      <c r="I21" s="51">
        <v>1094.4</v>
      </c>
      <c r="J21" s="26"/>
      <c r="K21" s="79"/>
      <c r="L21" s="51">
        <v>533.13</v>
      </c>
      <c r="M21" s="74"/>
      <c r="N21" s="51">
        <v>189.11</v>
      </c>
      <c r="O21" s="83"/>
      <c r="P21" s="51">
        <v>846.17</v>
      </c>
      <c r="Q21" s="83"/>
      <c r="R21" s="51">
        <v>154.91</v>
      </c>
      <c r="S21" s="51"/>
      <c r="T21" s="51">
        <v>93.65</v>
      </c>
      <c r="U21" s="51"/>
      <c r="V21" s="50"/>
      <c r="W21" s="50"/>
      <c r="X21" s="34">
        <f t="shared" si="0"/>
        <v>5065.39</v>
      </c>
    </row>
    <row r="22" spans="1:24" ht="12.75">
      <c r="A22" s="35">
        <v>14</v>
      </c>
      <c r="B22" s="50" t="s">
        <v>32</v>
      </c>
      <c r="C22" s="51"/>
      <c r="D22" s="51"/>
      <c r="E22" s="51">
        <v>154.9</v>
      </c>
      <c r="F22" s="67"/>
      <c r="G22" s="50"/>
      <c r="H22" s="75"/>
      <c r="I22" s="50"/>
      <c r="J22" s="26"/>
      <c r="K22" s="79"/>
      <c r="L22" s="50"/>
      <c r="M22" s="75"/>
      <c r="N22" s="50"/>
      <c r="O22" s="83"/>
      <c r="P22" s="50"/>
      <c r="Q22" s="83"/>
      <c r="R22" s="50"/>
      <c r="S22" s="50"/>
      <c r="T22" s="50"/>
      <c r="U22" s="50"/>
      <c r="V22" s="50"/>
      <c r="W22" s="50"/>
      <c r="X22" s="34">
        <f t="shared" si="0"/>
        <v>154.9</v>
      </c>
    </row>
    <row r="23" spans="1:24" ht="12.75">
      <c r="A23" s="30">
        <v>15</v>
      </c>
      <c r="B23" s="68" t="s">
        <v>12</v>
      </c>
      <c r="C23" s="51"/>
      <c r="D23" s="51"/>
      <c r="E23" s="51"/>
      <c r="F23" s="67"/>
      <c r="G23" s="50"/>
      <c r="H23" s="54"/>
      <c r="I23" s="50"/>
      <c r="J23" s="26"/>
      <c r="K23" s="79"/>
      <c r="L23" s="50"/>
      <c r="M23" s="54"/>
      <c r="N23" s="50"/>
      <c r="O23" s="83"/>
      <c r="P23" s="51">
        <v>1130.72</v>
      </c>
      <c r="Q23" s="83"/>
      <c r="R23" s="51">
        <v>53.34</v>
      </c>
      <c r="S23" s="51"/>
      <c r="T23" s="51">
        <v>219.39</v>
      </c>
      <c r="U23" s="51"/>
      <c r="V23" s="50"/>
      <c r="W23" s="50"/>
      <c r="X23" s="34">
        <f t="shared" si="0"/>
        <v>1403.4499999999998</v>
      </c>
    </row>
    <row r="24" spans="1:24" ht="12.75">
      <c r="A24" s="35">
        <v>16</v>
      </c>
      <c r="B24" s="50" t="s">
        <v>13</v>
      </c>
      <c r="C24" s="51">
        <v>172137.5</v>
      </c>
      <c r="D24" s="51">
        <v>173196.18</v>
      </c>
      <c r="E24" s="51">
        <v>194892.01</v>
      </c>
      <c r="F24" s="51">
        <v>140616.75</v>
      </c>
      <c r="G24" s="51">
        <v>169190.06</v>
      </c>
      <c r="H24" s="69">
        <v>8245.85</v>
      </c>
      <c r="I24" s="51">
        <v>183727.78</v>
      </c>
      <c r="J24" s="26"/>
      <c r="K24" s="74">
        <v>21672.18</v>
      </c>
      <c r="L24" s="51">
        <v>207496.42</v>
      </c>
      <c r="M24" s="69">
        <v>8245.85</v>
      </c>
      <c r="N24" s="51">
        <v>224331.24</v>
      </c>
      <c r="O24" s="51">
        <v>8245.85</v>
      </c>
      <c r="P24" s="51">
        <v>233427.15</v>
      </c>
      <c r="Q24" s="51">
        <v>8245.85</v>
      </c>
      <c r="R24" s="51">
        <v>298187.49</v>
      </c>
      <c r="S24" s="51">
        <v>16491.7</v>
      </c>
      <c r="T24" s="51">
        <v>258660.34</v>
      </c>
      <c r="U24" s="51"/>
      <c r="V24" s="51"/>
      <c r="W24" s="51">
        <v>8245.85</v>
      </c>
      <c r="X24" s="34">
        <f t="shared" si="0"/>
        <v>2335256.0500000003</v>
      </c>
    </row>
    <row r="25" spans="1:24" ht="12.75">
      <c r="A25" s="35">
        <v>17</v>
      </c>
      <c r="B25" s="50" t="s">
        <v>14</v>
      </c>
      <c r="C25" s="51">
        <v>14589.8</v>
      </c>
      <c r="D25" s="51">
        <v>1471.95</v>
      </c>
      <c r="E25" s="51">
        <v>1566.44</v>
      </c>
      <c r="F25" s="51">
        <v>4096.3</v>
      </c>
      <c r="G25" s="51">
        <v>1418.05</v>
      </c>
      <c r="H25" s="74"/>
      <c r="I25" s="51">
        <v>3320.86</v>
      </c>
      <c r="J25" s="26"/>
      <c r="K25" s="79"/>
      <c r="L25" s="51">
        <v>3650.67</v>
      </c>
      <c r="M25" s="74"/>
      <c r="N25" s="51">
        <v>4514.96</v>
      </c>
      <c r="O25" s="83"/>
      <c r="P25" s="51">
        <v>6613.91</v>
      </c>
      <c r="Q25" s="51"/>
      <c r="R25" s="51">
        <v>21665.54</v>
      </c>
      <c r="S25" s="51"/>
      <c r="T25" s="51">
        <v>24054.78</v>
      </c>
      <c r="U25" s="51"/>
      <c r="V25" s="51"/>
      <c r="W25" s="51"/>
      <c r="X25" s="34">
        <f t="shared" si="0"/>
        <v>86963.26000000001</v>
      </c>
    </row>
    <row r="26" spans="1:24" ht="12.75">
      <c r="A26" s="30">
        <v>18</v>
      </c>
      <c r="B26" s="50" t="s">
        <v>15</v>
      </c>
      <c r="C26" s="51">
        <v>886.88</v>
      </c>
      <c r="D26" s="50"/>
      <c r="E26" s="51">
        <v>1510.13</v>
      </c>
      <c r="F26" s="51">
        <v>886.88</v>
      </c>
      <c r="G26" s="50"/>
      <c r="H26" s="75"/>
      <c r="I26" s="51">
        <v>1510.13</v>
      </c>
      <c r="J26" s="26"/>
      <c r="K26" s="79"/>
      <c r="L26" s="51">
        <v>886.88</v>
      </c>
      <c r="M26" s="74"/>
      <c r="N26" s="50"/>
      <c r="O26" s="33"/>
      <c r="P26" s="51">
        <v>213.36</v>
      </c>
      <c r="Q26" s="51"/>
      <c r="R26" s="51">
        <v>1212.95</v>
      </c>
      <c r="S26" s="51"/>
      <c r="T26" s="51">
        <v>53.34</v>
      </c>
      <c r="U26" s="51"/>
      <c r="V26" s="51"/>
      <c r="W26" s="51"/>
      <c r="X26" s="34">
        <f t="shared" si="0"/>
        <v>7160.55</v>
      </c>
    </row>
    <row r="27" spans="1:24" ht="12.75">
      <c r="A27" s="35">
        <v>19</v>
      </c>
      <c r="B27" s="50" t="s">
        <v>16</v>
      </c>
      <c r="C27" s="51"/>
      <c r="D27" s="50"/>
      <c r="E27" s="51"/>
      <c r="F27" s="51"/>
      <c r="G27" s="50"/>
      <c r="H27" s="75"/>
      <c r="I27" s="51">
        <v>154.91</v>
      </c>
      <c r="J27" s="26"/>
      <c r="K27" s="79"/>
      <c r="L27" s="50"/>
      <c r="M27" s="75"/>
      <c r="N27" s="50"/>
      <c r="O27" s="33"/>
      <c r="P27" s="51">
        <v>154.91</v>
      </c>
      <c r="Q27" s="51"/>
      <c r="R27" s="50"/>
      <c r="S27" s="50"/>
      <c r="T27" s="50"/>
      <c r="U27" s="50"/>
      <c r="V27" s="51"/>
      <c r="W27" s="51"/>
      <c r="X27" s="34">
        <f t="shared" si="0"/>
        <v>309.82</v>
      </c>
    </row>
    <row r="28" spans="1:24" ht="12.75">
      <c r="A28" s="35">
        <v>20</v>
      </c>
      <c r="B28" s="50" t="s">
        <v>40</v>
      </c>
      <c r="C28" s="51"/>
      <c r="D28" s="51">
        <v>154.8</v>
      </c>
      <c r="E28" s="50"/>
      <c r="F28" s="51">
        <v>709.34</v>
      </c>
      <c r="G28" s="51">
        <v>154.8</v>
      </c>
      <c r="H28" s="74"/>
      <c r="I28" s="50"/>
      <c r="J28" s="26"/>
      <c r="K28" s="79"/>
      <c r="L28" s="51">
        <v>31.22</v>
      </c>
      <c r="M28" s="74"/>
      <c r="N28" s="51">
        <v>154.89</v>
      </c>
      <c r="O28" s="33"/>
      <c r="P28" s="50"/>
      <c r="Q28" s="50"/>
      <c r="R28" s="50"/>
      <c r="S28" s="50"/>
      <c r="T28" s="51">
        <v>154.8</v>
      </c>
      <c r="U28" s="51"/>
      <c r="V28" s="51"/>
      <c r="W28" s="51"/>
      <c r="X28" s="34">
        <f t="shared" si="0"/>
        <v>1359.8500000000001</v>
      </c>
    </row>
    <row r="29" spans="1:24" ht="12.75">
      <c r="A29" s="30">
        <v>21</v>
      </c>
      <c r="B29" s="50" t="s">
        <v>43</v>
      </c>
      <c r="C29" s="51">
        <v>126.07</v>
      </c>
      <c r="D29" s="51">
        <v>157.59</v>
      </c>
      <c r="E29" s="51">
        <v>126.07</v>
      </c>
      <c r="F29" s="51">
        <v>126.07</v>
      </c>
      <c r="G29" s="51">
        <v>126.07</v>
      </c>
      <c r="H29" s="74"/>
      <c r="I29" s="50"/>
      <c r="J29" s="26"/>
      <c r="K29" s="79"/>
      <c r="L29" s="50"/>
      <c r="M29" s="75"/>
      <c r="N29" s="50"/>
      <c r="O29" s="33"/>
      <c r="P29" s="51">
        <v>93.65</v>
      </c>
      <c r="Q29" s="51"/>
      <c r="R29" s="50"/>
      <c r="S29" s="50"/>
      <c r="T29" s="50"/>
      <c r="U29" s="50"/>
      <c r="V29" s="51"/>
      <c r="W29" s="51"/>
      <c r="X29" s="34">
        <f t="shared" si="0"/>
        <v>755.5199999999999</v>
      </c>
    </row>
    <row r="30" spans="1:24" ht="12.75">
      <c r="A30" s="35">
        <v>22</v>
      </c>
      <c r="B30" s="50" t="s">
        <v>17</v>
      </c>
      <c r="C30" s="51">
        <v>438.78</v>
      </c>
      <c r="D30" s="51">
        <v>219.39</v>
      </c>
      <c r="E30" s="51">
        <v>371.22</v>
      </c>
      <c r="F30" s="51">
        <v>469.81</v>
      </c>
      <c r="G30" s="51">
        <v>219.39</v>
      </c>
      <c r="H30" s="74"/>
      <c r="I30" s="50"/>
      <c r="J30" s="26"/>
      <c r="K30" s="79"/>
      <c r="L30" s="51">
        <v>890.88</v>
      </c>
      <c r="M30" s="74"/>
      <c r="N30" s="51">
        <v>511.18</v>
      </c>
      <c r="O30" s="33"/>
      <c r="P30" s="51">
        <v>1538.52</v>
      </c>
      <c r="Q30" s="51"/>
      <c r="R30" s="51">
        <v>593.92</v>
      </c>
      <c r="S30" s="51"/>
      <c r="T30" s="51">
        <v>376.98</v>
      </c>
      <c r="U30" s="51"/>
      <c r="V30" s="51"/>
      <c r="W30" s="51"/>
      <c r="X30" s="34">
        <f t="shared" si="0"/>
        <v>5630.07</v>
      </c>
    </row>
    <row r="31" spans="1:24" ht="12.75">
      <c r="A31" s="35">
        <v>23</v>
      </c>
      <c r="B31" s="68" t="s">
        <v>46</v>
      </c>
      <c r="C31" s="51"/>
      <c r="D31" s="51"/>
      <c r="E31" s="51"/>
      <c r="F31" s="51"/>
      <c r="G31" s="51"/>
      <c r="H31" s="74"/>
      <c r="I31" s="50"/>
      <c r="J31" s="26"/>
      <c r="K31" s="79"/>
      <c r="L31" s="51"/>
      <c r="M31" s="74"/>
      <c r="N31" s="51"/>
      <c r="O31" s="33"/>
      <c r="P31" s="51"/>
      <c r="Q31" s="51"/>
      <c r="R31" s="51"/>
      <c r="S31" s="51"/>
      <c r="T31" s="51">
        <v>73.13</v>
      </c>
      <c r="U31" s="51"/>
      <c r="V31" s="51"/>
      <c r="W31" s="51"/>
      <c r="X31" s="34">
        <f t="shared" si="0"/>
        <v>73.13</v>
      </c>
    </row>
    <row r="32" spans="1:24" ht="12.75">
      <c r="A32" s="30">
        <v>24</v>
      </c>
      <c r="B32" s="50" t="s">
        <v>18</v>
      </c>
      <c r="C32" s="51">
        <v>1179.29</v>
      </c>
      <c r="D32" s="51">
        <v>1035.86</v>
      </c>
      <c r="E32" s="51">
        <v>1465.58</v>
      </c>
      <c r="F32" s="51">
        <v>620.31</v>
      </c>
      <c r="G32" s="51">
        <v>976.18</v>
      </c>
      <c r="H32" s="74"/>
      <c r="I32" s="51">
        <v>1713.2</v>
      </c>
      <c r="J32" s="26"/>
      <c r="K32" s="79"/>
      <c r="L32" s="50"/>
      <c r="M32" s="75"/>
      <c r="N32" s="50"/>
      <c r="O32" s="33"/>
      <c r="P32" s="51">
        <v>1739.13</v>
      </c>
      <c r="Q32" s="51"/>
      <c r="R32" s="51">
        <v>1351.01</v>
      </c>
      <c r="S32" s="51"/>
      <c r="T32" s="51">
        <v>154.89</v>
      </c>
      <c r="U32" s="51"/>
      <c r="V32" s="51"/>
      <c r="W32" s="51"/>
      <c r="X32" s="34">
        <f t="shared" si="0"/>
        <v>10235.449999999999</v>
      </c>
    </row>
    <row r="33" spans="1:24" ht="12.75">
      <c r="A33" s="35">
        <v>25</v>
      </c>
      <c r="B33" s="50" t="s">
        <v>19</v>
      </c>
      <c r="C33" s="51">
        <v>1893.93</v>
      </c>
      <c r="D33" s="51">
        <v>322.65</v>
      </c>
      <c r="E33" s="51">
        <v>1024.4</v>
      </c>
      <c r="F33" s="51">
        <v>3048.24</v>
      </c>
      <c r="G33" s="51">
        <v>235.93</v>
      </c>
      <c r="H33" s="74"/>
      <c r="I33" s="51">
        <v>1024.4</v>
      </c>
      <c r="J33" s="26"/>
      <c r="K33" s="79"/>
      <c r="L33" s="51">
        <v>6639.35</v>
      </c>
      <c r="M33" s="74"/>
      <c r="N33" s="51">
        <v>4336.21</v>
      </c>
      <c r="O33" s="33"/>
      <c r="P33" s="51">
        <v>2064.41</v>
      </c>
      <c r="Q33" s="51"/>
      <c r="R33" s="51">
        <v>1716.62</v>
      </c>
      <c r="S33" s="51"/>
      <c r="T33" s="51">
        <v>2206.95</v>
      </c>
      <c r="U33" s="51"/>
      <c r="V33" s="50"/>
      <c r="W33" s="50"/>
      <c r="X33" s="34">
        <f t="shared" si="0"/>
        <v>24513.09</v>
      </c>
    </row>
    <row r="34" spans="1:24" ht="12.75">
      <c r="A34" s="35">
        <v>26</v>
      </c>
      <c r="B34" s="50" t="s">
        <v>52</v>
      </c>
      <c r="C34" s="51">
        <v>87.81</v>
      </c>
      <c r="D34" s="50"/>
      <c r="E34" s="50"/>
      <c r="F34" s="67"/>
      <c r="G34" s="50"/>
      <c r="H34" s="75"/>
      <c r="I34" s="50"/>
      <c r="J34" s="26"/>
      <c r="K34" s="79"/>
      <c r="L34" s="50"/>
      <c r="M34" s="75"/>
      <c r="N34" s="50"/>
      <c r="O34" s="33"/>
      <c r="P34" s="50"/>
      <c r="Q34" s="50"/>
      <c r="R34" s="51">
        <v>31.22</v>
      </c>
      <c r="S34" s="51"/>
      <c r="T34" s="50"/>
      <c r="U34" s="50"/>
      <c r="V34" s="51"/>
      <c r="W34" s="51"/>
      <c r="X34" s="34">
        <f t="shared" si="0"/>
        <v>119.03</v>
      </c>
    </row>
    <row r="35" spans="1:24" ht="12.75">
      <c r="A35" s="30">
        <v>27</v>
      </c>
      <c r="B35" s="50" t="s">
        <v>20</v>
      </c>
      <c r="C35" s="51"/>
      <c r="D35" s="51">
        <v>1269.84</v>
      </c>
      <c r="E35" s="51">
        <v>1848.59</v>
      </c>
      <c r="F35" s="51">
        <v>917.67</v>
      </c>
      <c r="G35" s="51">
        <v>1103.9</v>
      </c>
      <c r="H35" s="74"/>
      <c r="I35" s="51">
        <v>724.49</v>
      </c>
      <c r="J35" s="26"/>
      <c r="K35" s="79"/>
      <c r="L35" s="51">
        <v>219.39</v>
      </c>
      <c r="M35" s="74"/>
      <c r="N35" s="51">
        <v>1719.38</v>
      </c>
      <c r="O35" s="33"/>
      <c r="P35" s="51">
        <v>4207.57</v>
      </c>
      <c r="Q35" s="51"/>
      <c r="R35" s="51">
        <v>2386.83</v>
      </c>
      <c r="S35" s="51"/>
      <c r="T35" s="51">
        <v>5704.12</v>
      </c>
      <c r="U35" s="51"/>
      <c r="V35" s="51"/>
      <c r="W35" s="51"/>
      <c r="X35" s="34">
        <f t="shared" si="0"/>
        <v>20101.78</v>
      </c>
    </row>
    <row r="36" spans="1:24" ht="12.75">
      <c r="A36" s="35"/>
      <c r="B36" s="26"/>
      <c r="C36" s="36">
        <f>SUM(C9:C35)</f>
        <v>211863.72</v>
      </c>
      <c r="D36" s="36">
        <f>SUM(D9:D35)</f>
        <v>203712.99999999997</v>
      </c>
      <c r="E36" s="36">
        <f>SUM(E9:E35)</f>
        <v>231523.99</v>
      </c>
      <c r="F36" s="36">
        <f aca="true" t="shared" si="1" ref="F36:W36">SUM(F9:F35)</f>
        <v>169088.72999999998</v>
      </c>
      <c r="G36" s="36">
        <f t="shared" si="1"/>
        <v>205525.72999999998</v>
      </c>
      <c r="H36" s="36">
        <f t="shared" si="1"/>
        <v>21672.18</v>
      </c>
      <c r="I36" s="36">
        <f t="shared" si="1"/>
        <v>220017.31</v>
      </c>
      <c r="J36" s="36">
        <f t="shared" si="1"/>
        <v>93.65</v>
      </c>
      <c r="K36" s="36">
        <f t="shared" si="1"/>
        <v>35098.51</v>
      </c>
      <c r="L36" s="36">
        <f t="shared" si="1"/>
        <v>243845.39000000007</v>
      </c>
      <c r="M36" s="36">
        <f t="shared" si="1"/>
        <v>21672.18</v>
      </c>
      <c r="N36" s="36">
        <f t="shared" si="1"/>
        <v>295463.07000000007</v>
      </c>
      <c r="O36" s="36">
        <f t="shared" si="1"/>
        <v>21672.18</v>
      </c>
      <c r="P36" s="36">
        <f t="shared" si="1"/>
        <v>286817.13999999996</v>
      </c>
      <c r="Q36" s="36">
        <f t="shared" si="1"/>
        <v>21672.18</v>
      </c>
      <c r="R36" s="36">
        <f t="shared" si="1"/>
        <v>356571.08999999997</v>
      </c>
      <c r="S36" s="36">
        <f t="shared" si="1"/>
        <v>16491.7</v>
      </c>
      <c r="T36" s="36">
        <f t="shared" si="1"/>
        <v>334477.29</v>
      </c>
      <c r="U36" s="36">
        <f t="shared" si="1"/>
        <v>13426.33</v>
      </c>
      <c r="V36" s="36">
        <f t="shared" si="1"/>
        <v>0</v>
      </c>
      <c r="W36" s="36">
        <f t="shared" si="1"/>
        <v>8245.85</v>
      </c>
      <c r="X36" s="36">
        <f>SUM(X9:X35)</f>
        <v>2918951.2199999997</v>
      </c>
    </row>
    <row r="37" spans="1:24" ht="12.75">
      <c r="A37" s="26"/>
      <c r="B37" s="52" t="s">
        <v>3</v>
      </c>
      <c r="C37" s="34">
        <f>+C36</f>
        <v>211863.72</v>
      </c>
      <c r="D37" s="65">
        <f>SUM(D36:D36)</f>
        <v>203712.99999999997</v>
      </c>
      <c r="E37" s="34">
        <f>+E36</f>
        <v>231523.99</v>
      </c>
      <c r="F37" s="34">
        <f>+F36</f>
        <v>169088.72999999998</v>
      </c>
      <c r="G37" s="34">
        <f>+G36</f>
        <v>205525.72999999998</v>
      </c>
      <c r="H37" s="34">
        <f>+H36</f>
        <v>21672.18</v>
      </c>
      <c r="I37" s="107">
        <f>SUM(I36:J36)</f>
        <v>220110.96</v>
      </c>
      <c r="J37" s="107"/>
      <c r="K37" s="73">
        <f>+K36</f>
        <v>35098.51</v>
      </c>
      <c r="L37" s="34">
        <f>+L36</f>
        <v>243845.39000000007</v>
      </c>
      <c r="M37" s="34">
        <f>+M36</f>
        <v>21672.18</v>
      </c>
      <c r="N37" s="105">
        <f>SUM(N36:O36)</f>
        <v>317135.25000000006</v>
      </c>
      <c r="O37" s="106"/>
      <c r="P37" s="105">
        <f>SUM(P36:Q36)</f>
        <v>308489.31999999995</v>
      </c>
      <c r="Q37" s="106"/>
      <c r="R37" s="105">
        <f>SUM(R36:S36)</f>
        <v>373062.79</v>
      </c>
      <c r="S37" s="106"/>
      <c r="T37" s="105">
        <f>SUM(T36:U36)</f>
        <v>347903.62</v>
      </c>
      <c r="U37" s="106"/>
      <c r="V37" s="105">
        <f>SUM(V36:W36)</f>
        <v>8245.85</v>
      </c>
      <c r="W37" s="106"/>
      <c r="X37" s="34">
        <f>SUM(C37:V37)</f>
        <v>2918951.22</v>
      </c>
    </row>
    <row r="39" ht="12.75">
      <c r="X39" s="19">
        <f>+X37+'[1]Detaliere plati-circuit inchis'!$O$11</f>
        <v>4958051.359999999</v>
      </c>
    </row>
    <row r="40" spans="12:13" ht="12.75">
      <c r="L40" s="19"/>
      <c r="M40" s="19"/>
    </row>
    <row r="41" ht="12.75">
      <c r="X41" s="19">
        <f>4798100.25+159951.11</f>
        <v>4958051.36</v>
      </c>
    </row>
    <row r="42" ht="12.75">
      <c r="X42" s="19">
        <f>+X39-X41</f>
        <v>0</v>
      </c>
    </row>
  </sheetData>
  <sheetProtection/>
  <mergeCells count="17">
    <mergeCell ref="T37:U37"/>
    <mergeCell ref="V7:W7"/>
    <mergeCell ref="V37:W37"/>
    <mergeCell ref="A7:A8"/>
    <mergeCell ref="B7:B8"/>
    <mergeCell ref="G7:H7"/>
    <mergeCell ref="T7:U7"/>
    <mergeCell ref="X7:X8"/>
    <mergeCell ref="I7:K7"/>
    <mergeCell ref="N7:O7"/>
    <mergeCell ref="N37:O37"/>
    <mergeCell ref="P37:Q37"/>
    <mergeCell ref="P7:Q7"/>
    <mergeCell ref="R7:S7"/>
    <mergeCell ref="R37:S37"/>
    <mergeCell ref="I37:J37"/>
    <mergeCell ref="L7:M7"/>
  </mergeCells>
  <printOptions/>
  <pageMargins left="1.141732283464567" right="0.15748031496062992" top="0.1968503937007874" bottom="0.3937007874015748" header="0.11811023622047245" footer="0.15748031496062992"/>
  <pageSetup horizontalDpi="300" verticalDpi="300" orientation="portrait" paperSize="9" scale="90" r:id="rId1"/>
  <headerFooter alignWithMargins="0">
    <oddFooter>&amp;C&amp;9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T30" sqref="T30"/>
    </sheetView>
  </sheetViews>
  <sheetFormatPr defaultColWidth="9.140625" defaultRowHeight="12.75"/>
  <cols>
    <col min="1" max="1" width="6.57421875" style="2" customWidth="1"/>
    <col min="2" max="2" width="20.28125" style="3" customWidth="1"/>
    <col min="3" max="3" width="7.8515625" style="2" customWidth="1"/>
    <col min="4" max="4" width="8.7109375" style="1" customWidth="1"/>
    <col min="5" max="5" width="11.00390625" style="1" customWidth="1"/>
    <col min="6" max="8" width="9.28125" style="1" customWidth="1"/>
    <col min="9" max="12" width="7.8515625" style="1" customWidth="1"/>
    <col min="13" max="13" width="7.8515625" style="1" bestFit="1" customWidth="1"/>
    <col min="14" max="14" width="7.8515625" style="1" customWidth="1"/>
    <col min="15" max="15" width="7.8515625" style="1" bestFit="1" customWidth="1"/>
    <col min="16" max="17" width="7.8515625" style="1" customWidth="1"/>
    <col min="18" max="18" width="7.8515625" style="1" bestFit="1" customWidth="1"/>
    <col min="19" max="19" width="7.8515625" style="1" customWidth="1"/>
    <col min="20" max="20" width="8.7109375" style="1" customWidth="1"/>
    <col min="21" max="16384" width="9.140625" style="1" customWidth="1"/>
  </cols>
  <sheetData>
    <row r="1" spans="1:20" s="25" customFormat="1" ht="15.75">
      <c r="A1" s="20" t="s">
        <v>57</v>
      </c>
      <c r="B1" s="21"/>
      <c r="C1" s="22"/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25" customFormat="1" ht="15.75">
      <c r="A2" s="20"/>
      <c r="B2" s="21"/>
      <c r="C2" s="22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25" customFormat="1" ht="15.75">
      <c r="A3" s="20"/>
      <c r="B3" s="6" t="s">
        <v>62</v>
      </c>
      <c r="C3" s="22"/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ht="12.75">
      <c r="C4" s="11"/>
    </row>
    <row r="5" spans="2:3" ht="12.75">
      <c r="B5" s="6"/>
      <c r="C5" s="11"/>
    </row>
    <row r="6" spans="2:3" ht="12.75">
      <c r="B6" s="12"/>
      <c r="C6" s="5"/>
    </row>
    <row r="8" spans="1:20" ht="12.75">
      <c r="A8" s="101" t="s">
        <v>1</v>
      </c>
      <c r="B8" s="101" t="s">
        <v>0</v>
      </c>
      <c r="C8" s="64">
        <v>43101</v>
      </c>
      <c r="D8" s="64">
        <v>43132</v>
      </c>
      <c r="E8" s="64">
        <v>43160</v>
      </c>
      <c r="F8" s="38">
        <v>43191</v>
      </c>
      <c r="G8" s="95">
        <v>43221</v>
      </c>
      <c r="H8" s="96"/>
      <c r="I8" s="103">
        <v>43252</v>
      </c>
      <c r="J8" s="88"/>
      <c r="K8" s="103">
        <v>43282</v>
      </c>
      <c r="L8" s="88"/>
      <c r="M8" s="103">
        <v>43313</v>
      </c>
      <c r="N8" s="88"/>
      <c r="O8" s="28">
        <v>43344</v>
      </c>
      <c r="P8" s="103">
        <v>43374</v>
      </c>
      <c r="Q8" s="88"/>
      <c r="R8" s="28">
        <v>43405</v>
      </c>
      <c r="S8" s="28">
        <v>43435</v>
      </c>
      <c r="T8" s="92" t="s">
        <v>3</v>
      </c>
    </row>
    <row r="9" spans="1:20" ht="14.25" customHeight="1">
      <c r="A9" s="102"/>
      <c r="B9" s="102"/>
      <c r="C9" s="28" t="s">
        <v>54</v>
      </c>
      <c r="D9" s="28" t="s">
        <v>54</v>
      </c>
      <c r="E9" s="28" t="s">
        <v>54</v>
      </c>
      <c r="F9" s="28" t="s">
        <v>54</v>
      </c>
      <c r="G9" s="28" t="s">
        <v>54</v>
      </c>
      <c r="H9" s="28" t="s">
        <v>55</v>
      </c>
      <c r="I9" s="28" t="s">
        <v>54</v>
      </c>
      <c r="J9" s="28" t="s">
        <v>55</v>
      </c>
      <c r="K9" s="28" t="s">
        <v>54</v>
      </c>
      <c r="L9" s="28" t="s">
        <v>55</v>
      </c>
      <c r="M9" s="28" t="s">
        <v>54</v>
      </c>
      <c r="N9" s="28" t="s">
        <v>55</v>
      </c>
      <c r="O9" s="28" t="s">
        <v>54</v>
      </c>
      <c r="P9" s="28" t="s">
        <v>54</v>
      </c>
      <c r="Q9" s="28" t="s">
        <v>55</v>
      </c>
      <c r="R9" s="28" t="s">
        <v>54</v>
      </c>
      <c r="S9" s="28" t="s">
        <v>54</v>
      </c>
      <c r="T9" s="93"/>
    </row>
    <row r="10" spans="1:20" ht="12.75">
      <c r="A10" s="30">
        <v>1</v>
      </c>
      <c r="B10" s="50" t="s">
        <v>5</v>
      </c>
      <c r="C10" s="51">
        <v>7151.64</v>
      </c>
      <c r="D10" s="51">
        <v>2192.78</v>
      </c>
      <c r="E10" s="28"/>
      <c r="F10" s="51">
        <v>7151.65</v>
      </c>
      <c r="G10" s="51">
        <v>1461.85</v>
      </c>
      <c r="H10" s="76"/>
      <c r="I10" s="51">
        <v>2323.02</v>
      </c>
      <c r="J10" s="27"/>
      <c r="K10" s="51">
        <v>7021.4</v>
      </c>
      <c r="L10" s="51"/>
      <c r="M10" s="51">
        <v>170.76</v>
      </c>
      <c r="N10" s="51"/>
      <c r="O10" s="51">
        <v>2323.02</v>
      </c>
      <c r="P10" s="51">
        <v>3389.85</v>
      </c>
      <c r="Q10" s="56"/>
      <c r="R10" s="51">
        <v>1461.85</v>
      </c>
      <c r="S10" s="51"/>
      <c r="T10" s="34">
        <f aca="true" t="shared" si="0" ref="T10:T24">SUM(C10:S10)</f>
        <v>34647.81999999999</v>
      </c>
    </row>
    <row r="11" spans="1:20" ht="12.75">
      <c r="A11" s="30">
        <v>2</v>
      </c>
      <c r="B11" s="50" t="s">
        <v>21</v>
      </c>
      <c r="C11" s="51"/>
      <c r="D11" s="51">
        <v>1143.77</v>
      </c>
      <c r="E11" s="51">
        <v>4163.06</v>
      </c>
      <c r="F11" s="51">
        <v>2303.13</v>
      </c>
      <c r="G11" s="51">
        <v>4352.89</v>
      </c>
      <c r="H11" s="76"/>
      <c r="I11" s="51">
        <v>5262.9</v>
      </c>
      <c r="J11" s="27"/>
      <c r="K11" s="51">
        <v>3575.7</v>
      </c>
      <c r="L11" s="51"/>
      <c r="M11" s="51">
        <v>1012.67</v>
      </c>
      <c r="N11" s="51"/>
      <c r="O11" s="51">
        <v>2853.89</v>
      </c>
      <c r="P11" s="51">
        <v>1762.11</v>
      </c>
      <c r="Q11" s="56"/>
      <c r="R11" s="50"/>
      <c r="S11" s="51"/>
      <c r="T11" s="34">
        <f t="shared" si="0"/>
        <v>26430.12</v>
      </c>
    </row>
    <row r="12" spans="1:20" ht="12.75">
      <c r="A12" s="30">
        <v>3</v>
      </c>
      <c r="B12" s="50" t="s">
        <v>22</v>
      </c>
      <c r="C12" s="51">
        <v>14349.4</v>
      </c>
      <c r="D12" s="51">
        <v>5440.94</v>
      </c>
      <c r="E12" s="51">
        <v>7500.65</v>
      </c>
      <c r="F12" s="51">
        <v>12268.94</v>
      </c>
      <c r="G12" s="50"/>
      <c r="H12" s="69">
        <v>8858.69</v>
      </c>
      <c r="I12" s="50"/>
      <c r="J12" s="51">
        <v>12208.26</v>
      </c>
      <c r="K12" s="50"/>
      <c r="L12" s="51">
        <v>5377.19</v>
      </c>
      <c r="M12" s="50"/>
      <c r="N12" s="51">
        <v>18396.36</v>
      </c>
      <c r="O12" s="51">
        <v>2489.36</v>
      </c>
      <c r="P12" s="50"/>
      <c r="Q12" s="33">
        <v>5824.2</v>
      </c>
      <c r="R12" s="50"/>
      <c r="S12" s="51"/>
      <c r="T12" s="34">
        <f t="shared" si="0"/>
        <v>92713.99</v>
      </c>
    </row>
    <row r="13" spans="1:20" ht="12.75">
      <c r="A13" s="30">
        <v>4</v>
      </c>
      <c r="B13" s="50" t="s">
        <v>7</v>
      </c>
      <c r="C13" s="51">
        <v>8164.97</v>
      </c>
      <c r="D13" s="50"/>
      <c r="E13" s="51">
        <v>10504.97</v>
      </c>
      <c r="F13" s="51">
        <v>5024.6</v>
      </c>
      <c r="G13" s="51">
        <v>1212.36</v>
      </c>
      <c r="H13" s="77"/>
      <c r="I13" s="51">
        <v>13320.37</v>
      </c>
      <c r="J13" s="51"/>
      <c r="K13" s="51">
        <v>3129.55</v>
      </c>
      <c r="L13" s="51"/>
      <c r="M13" s="50"/>
      <c r="N13" s="51"/>
      <c r="O13" s="51">
        <v>19137.6</v>
      </c>
      <c r="P13" s="51">
        <v>1264.39</v>
      </c>
      <c r="Q13" s="51"/>
      <c r="R13" s="51">
        <v>771.49</v>
      </c>
      <c r="S13" s="51"/>
      <c r="T13" s="34">
        <f t="shared" si="0"/>
        <v>62530.3</v>
      </c>
    </row>
    <row r="14" spans="1:20" ht="12.75">
      <c r="A14" s="30">
        <v>5</v>
      </c>
      <c r="B14" s="50" t="s">
        <v>8</v>
      </c>
      <c r="C14" s="51"/>
      <c r="D14" s="51">
        <v>1049.05</v>
      </c>
      <c r="E14" s="50"/>
      <c r="F14" s="51">
        <v>1014.66</v>
      </c>
      <c r="G14" s="51">
        <v>1049.05</v>
      </c>
      <c r="H14" s="77"/>
      <c r="I14" s="51"/>
      <c r="J14" s="51"/>
      <c r="K14" s="50"/>
      <c r="L14" s="51"/>
      <c r="M14" s="51">
        <v>1049.04</v>
      </c>
      <c r="N14" s="51"/>
      <c r="O14" s="50"/>
      <c r="P14" s="50"/>
      <c r="Q14" s="51"/>
      <c r="R14" s="50"/>
      <c r="S14" s="51"/>
      <c r="T14" s="34">
        <f t="shared" si="0"/>
        <v>4161.8</v>
      </c>
    </row>
    <row r="15" spans="1:20" ht="12.75">
      <c r="A15" s="30">
        <v>6</v>
      </c>
      <c r="B15" s="50" t="s">
        <v>23</v>
      </c>
      <c r="C15" s="51">
        <v>1506.48</v>
      </c>
      <c r="D15" s="50"/>
      <c r="E15" s="50"/>
      <c r="F15" s="51">
        <v>1826.57</v>
      </c>
      <c r="G15" s="50"/>
      <c r="H15" s="77"/>
      <c r="I15" s="50"/>
      <c r="J15" s="51"/>
      <c r="K15" s="51">
        <v>1539.95</v>
      </c>
      <c r="L15" s="51"/>
      <c r="M15" s="50"/>
      <c r="N15" s="51"/>
      <c r="O15" s="50"/>
      <c r="P15" s="51">
        <v>1888.15</v>
      </c>
      <c r="Q15" s="51"/>
      <c r="R15" s="50"/>
      <c r="S15" s="51"/>
      <c r="T15" s="34">
        <f t="shared" si="0"/>
        <v>6761.15</v>
      </c>
    </row>
    <row r="16" spans="1:20" ht="12.75">
      <c r="A16" s="30">
        <v>7</v>
      </c>
      <c r="B16" s="68" t="s">
        <v>28</v>
      </c>
      <c r="C16" s="51"/>
      <c r="D16" s="50"/>
      <c r="E16" s="50"/>
      <c r="F16" s="51">
        <v>1535.1</v>
      </c>
      <c r="G16" s="50"/>
      <c r="H16" s="77"/>
      <c r="I16" s="50"/>
      <c r="J16" s="51"/>
      <c r="K16" s="51">
        <v>1586.83</v>
      </c>
      <c r="L16" s="51"/>
      <c r="M16" s="50"/>
      <c r="N16" s="51"/>
      <c r="O16" s="50"/>
      <c r="P16" s="50"/>
      <c r="Q16" s="51"/>
      <c r="R16" s="50"/>
      <c r="S16" s="51"/>
      <c r="T16" s="34">
        <f t="shared" si="0"/>
        <v>3121.93</v>
      </c>
    </row>
    <row r="17" spans="1:20" ht="12.75">
      <c r="A17" s="30">
        <v>8</v>
      </c>
      <c r="B17" s="50" t="s">
        <v>9</v>
      </c>
      <c r="C17" s="51">
        <v>8693.9</v>
      </c>
      <c r="D17" s="51">
        <v>10081.94</v>
      </c>
      <c r="E17" s="51">
        <v>1545.05</v>
      </c>
      <c r="F17" s="51">
        <v>9199.86</v>
      </c>
      <c r="G17" s="51">
        <v>6897.52</v>
      </c>
      <c r="H17" s="77"/>
      <c r="I17" s="51">
        <v>12311.33</v>
      </c>
      <c r="J17" s="50"/>
      <c r="K17" s="51">
        <v>5072.25</v>
      </c>
      <c r="L17" s="51"/>
      <c r="M17" s="51">
        <v>16276.61</v>
      </c>
      <c r="N17" s="51"/>
      <c r="O17" s="51">
        <v>5721.76</v>
      </c>
      <c r="P17" s="51">
        <v>11159.94</v>
      </c>
      <c r="Q17" s="51"/>
      <c r="R17" s="51">
        <v>1049.05</v>
      </c>
      <c r="S17" s="50"/>
      <c r="T17" s="34">
        <f t="shared" si="0"/>
        <v>88009.21</v>
      </c>
    </row>
    <row r="18" spans="1:20" ht="12.75">
      <c r="A18" s="30">
        <v>9</v>
      </c>
      <c r="B18" s="50" t="s">
        <v>12</v>
      </c>
      <c r="C18" s="51">
        <v>7859.02</v>
      </c>
      <c r="D18" s="50"/>
      <c r="E18" s="51">
        <v>639.53</v>
      </c>
      <c r="F18" s="51">
        <v>856.58</v>
      </c>
      <c r="G18" s="51">
        <v>948.35</v>
      </c>
      <c r="H18" s="77"/>
      <c r="I18" s="50"/>
      <c r="J18" s="51"/>
      <c r="K18" s="50"/>
      <c r="L18" s="51"/>
      <c r="M18" s="50"/>
      <c r="N18" s="51"/>
      <c r="O18" s="50"/>
      <c r="P18" s="50"/>
      <c r="Q18" s="50"/>
      <c r="R18" s="50"/>
      <c r="S18" s="51"/>
      <c r="T18" s="34">
        <f t="shared" si="0"/>
        <v>10303.480000000001</v>
      </c>
    </row>
    <row r="19" spans="1:20" ht="12.75">
      <c r="A19" s="30">
        <v>10</v>
      </c>
      <c r="B19" s="50" t="s">
        <v>13</v>
      </c>
      <c r="C19" s="51">
        <v>21139.8</v>
      </c>
      <c r="D19" s="51">
        <v>10592.72</v>
      </c>
      <c r="E19" s="51">
        <v>15558.82</v>
      </c>
      <c r="F19" s="51">
        <v>15859.64</v>
      </c>
      <c r="G19" s="51">
        <v>12941.97</v>
      </c>
      <c r="H19" s="77"/>
      <c r="I19" s="51">
        <v>41840.74</v>
      </c>
      <c r="J19" s="51"/>
      <c r="K19" s="51">
        <v>15361.51</v>
      </c>
      <c r="L19" s="51"/>
      <c r="M19" s="51">
        <v>22238.63</v>
      </c>
      <c r="N19" s="51"/>
      <c r="O19" s="51">
        <v>26815.63</v>
      </c>
      <c r="P19" s="51">
        <v>15813.98</v>
      </c>
      <c r="Q19" s="51"/>
      <c r="R19" s="51">
        <v>25683.95</v>
      </c>
      <c r="S19" s="51"/>
      <c r="T19" s="34">
        <f t="shared" si="0"/>
        <v>223847.39000000004</v>
      </c>
    </row>
    <row r="20" spans="1:20" ht="12.75">
      <c r="A20" s="30">
        <v>11</v>
      </c>
      <c r="B20" s="68" t="s">
        <v>14</v>
      </c>
      <c r="C20" s="51"/>
      <c r="D20" s="51"/>
      <c r="E20" s="51"/>
      <c r="F20" s="51"/>
      <c r="G20" s="51">
        <v>792.95</v>
      </c>
      <c r="H20" s="77"/>
      <c r="I20" s="50"/>
      <c r="J20" s="51"/>
      <c r="K20" s="50"/>
      <c r="L20" s="51"/>
      <c r="M20" s="50"/>
      <c r="N20" s="51"/>
      <c r="O20" s="50"/>
      <c r="P20" s="51">
        <v>792.95</v>
      </c>
      <c r="Q20" s="51"/>
      <c r="R20" s="50"/>
      <c r="S20" s="51"/>
      <c r="T20" s="34">
        <f t="shared" si="0"/>
        <v>1585.9</v>
      </c>
    </row>
    <row r="21" spans="1:20" ht="12.75">
      <c r="A21" s="30">
        <v>12</v>
      </c>
      <c r="B21" s="50" t="s">
        <v>15</v>
      </c>
      <c r="C21" s="51">
        <v>2463.43</v>
      </c>
      <c r="D21" s="50"/>
      <c r="E21" s="51">
        <v>2262.74</v>
      </c>
      <c r="F21" s="51">
        <v>2413.66</v>
      </c>
      <c r="G21" s="51">
        <v>2296.84</v>
      </c>
      <c r="H21" s="78"/>
      <c r="I21" s="51">
        <v>2495.48</v>
      </c>
      <c r="J21" s="51"/>
      <c r="K21" s="51">
        <v>3469.53</v>
      </c>
      <c r="L21" s="51"/>
      <c r="M21" s="51">
        <v>1730.45</v>
      </c>
      <c r="N21" s="50"/>
      <c r="O21" s="51">
        <v>1758.82</v>
      </c>
      <c r="P21" s="50"/>
      <c r="Q21" s="50"/>
      <c r="R21" s="50"/>
      <c r="S21" s="51"/>
      <c r="T21" s="34">
        <f t="shared" si="0"/>
        <v>18890.95</v>
      </c>
    </row>
    <row r="22" spans="1:20" ht="12.75">
      <c r="A22" s="30">
        <v>13</v>
      </c>
      <c r="B22" s="50" t="s">
        <v>40</v>
      </c>
      <c r="C22" s="51">
        <v>1203.4</v>
      </c>
      <c r="D22" s="51">
        <v>1203.4</v>
      </c>
      <c r="E22" s="50"/>
      <c r="F22" s="51">
        <v>2307.95</v>
      </c>
      <c r="G22" s="51">
        <v>2792.38</v>
      </c>
      <c r="H22" s="77"/>
      <c r="I22" s="50"/>
      <c r="J22" s="51"/>
      <c r="K22" s="51">
        <v>2986.68</v>
      </c>
      <c r="L22" s="51"/>
      <c r="M22" s="50"/>
      <c r="N22" s="51"/>
      <c r="O22" s="50"/>
      <c r="P22" s="51">
        <v>4480.02</v>
      </c>
      <c r="Q22" s="51"/>
      <c r="R22" s="51"/>
      <c r="S22" s="51"/>
      <c r="T22" s="34">
        <f t="shared" si="0"/>
        <v>14973.83</v>
      </c>
    </row>
    <row r="23" spans="1:20" ht="12.75">
      <c r="A23" s="30">
        <v>14</v>
      </c>
      <c r="B23" s="50" t="s">
        <v>18</v>
      </c>
      <c r="C23" s="51">
        <v>10937.37</v>
      </c>
      <c r="D23" s="51">
        <v>1809.13</v>
      </c>
      <c r="E23" s="51">
        <v>4037.94</v>
      </c>
      <c r="F23" s="51">
        <v>5683.43</v>
      </c>
      <c r="G23" s="51">
        <v>3429.53</v>
      </c>
      <c r="H23" s="77"/>
      <c r="I23" s="51">
        <v>1081.2</v>
      </c>
      <c r="J23" s="50"/>
      <c r="K23" s="51">
        <v>9155.38</v>
      </c>
      <c r="L23" s="51"/>
      <c r="M23" s="51">
        <v>937</v>
      </c>
      <c r="N23" s="50"/>
      <c r="O23" s="51">
        <v>1575.5</v>
      </c>
      <c r="P23" s="51">
        <v>3823.23</v>
      </c>
      <c r="Q23" s="50"/>
      <c r="R23" s="51">
        <v>10220.66</v>
      </c>
      <c r="S23" s="50"/>
      <c r="T23" s="34">
        <f t="shared" si="0"/>
        <v>52690.369999999995</v>
      </c>
    </row>
    <row r="24" spans="1:20" ht="12.75">
      <c r="A24" s="30">
        <v>15</v>
      </c>
      <c r="B24" s="50" t="s">
        <v>20</v>
      </c>
      <c r="C24" s="51">
        <v>2672.19</v>
      </c>
      <c r="D24" s="51">
        <v>1785.72</v>
      </c>
      <c r="E24" s="51">
        <v>17250</v>
      </c>
      <c r="F24" s="51">
        <v>3656.65</v>
      </c>
      <c r="G24" s="26"/>
      <c r="H24" s="79"/>
      <c r="I24" s="51">
        <v>5311.88</v>
      </c>
      <c r="J24" s="51"/>
      <c r="K24" s="51"/>
      <c r="L24" s="51"/>
      <c r="M24" s="51">
        <v>1969.4</v>
      </c>
      <c r="N24" s="51"/>
      <c r="O24" s="51">
        <v>3548.27</v>
      </c>
      <c r="P24" s="51">
        <v>3579.17</v>
      </c>
      <c r="Q24" s="50"/>
      <c r="R24" s="51">
        <v>5443.55</v>
      </c>
      <c r="S24" s="51"/>
      <c r="T24" s="34">
        <f t="shared" si="0"/>
        <v>45216.83</v>
      </c>
    </row>
    <row r="25" spans="1:20" ht="12.75">
      <c r="A25" s="35"/>
      <c r="B25" s="26"/>
      <c r="C25" s="36">
        <f aca="true" t="shared" si="1" ref="C25:T25">SUM(C10:C24)</f>
        <v>86141.59999999999</v>
      </c>
      <c r="D25" s="36">
        <f t="shared" si="1"/>
        <v>35299.45</v>
      </c>
      <c r="E25" s="36">
        <f t="shared" si="1"/>
        <v>63462.76</v>
      </c>
      <c r="F25" s="36">
        <f t="shared" si="1"/>
        <v>71102.41999999998</v>
      </c>
      <c r="G25" s="36">
        <f t="shared" si="1"/>
        <v>38175.689999999995</v>
      </c>
      <c r="H25" s="36">
        <f t="shared" si="1"/>
        <v>8858.69</v>
      </c>
      <c r="I25" s="36">
        <f t="shared" si="1"/>
        <v>83946.92</v>
      </c>
      <c r="J25" s="36">
        <f t="shared" si="1"/>
        <v>12208.26</v>
      </c>
      <c r="K25" s="36">
        <f t="shared" si="1"/>
        <v>52898.78</v>
      </c>
      <c r="L25" s="36">
        <f t="shared" si="1"/>
        <v>5377.19</v>
      </c>
      <c r="M25" s="36">
        <f t="shared" si="1"/>
        <v>45384.560000000005</v>
      </c>
      <c r="N25" s="36">
        <f t="shared" si="1"/>
        <v>18396.36</v>
      </c>
      <c r="O25" s="36">
        <f t="shared" si="1"/>
        <v>66223.84999999999</v>
      </c>
      <c r="P25" s="36">
        <f t="shared" si="1"/>
        <v>47953.79</v>
      </c>
      <c r="Q25" s="36">
        <f t="shared" si="1"/>
        <v>5824.2</v>
      </c>
      <c r="R25" s="36">
        <f t="shared" si="1"/>
        <v>44630.55</v>
      </c>
      <c r="S25" s="36">
        <f t="shared" si="1"/>
        <v>0</v>
      </c>
      <c r="T25" s="36">
        <f t="shared" si="1"/>
        <v>685885.0699999998</v>
      </c>
    </row>
    <row r="26" spans="1:20" ht="12.75">
      <c r="A26" s="26"/>
      <c r="B26" s="52" t="s">
        <v>3</v>
      </c>
      <c r="C26" s="34">
        <f>+C25</f>
        <v>86141.59999999999</v>
      </c>
      <c r="D26" s="34">
        <f>+D25</f>
        <v>35299.45</v>
      </c>
      <c r="E26" s="34">
        <f>+E25</f>
        <v>63462.76</v>
      </c>
      <c r="F26" s="34">
        <f>+F25</f>
        <v>71102.41999999998</v>
      </c>
      <c r="G26" s="107">
        <f>SUM(G25:H25)</f>
        <v>47034.38</v>
      </c>
      <c r="H26" s="107"/>
      <c r="I26" s="107">
        <f>SUM(I25:J25)</f>
        <v>96155.18</v>
      </c>
      <c r="J26" s="107"/>
      <c r="K26" s="107">
        <f>SUM(K25:L25)</f>
        <v>58275.97</v>
      </c>
      <c r="L26" s="107"/>
      <c r="M26" s="107">
        <f>SUM(M25:N25)</f>
        <v>63780.920000000006</v>
      </c>
      <c r="N26" s="107"/>
      <c r="O26" s="34">
        <f>+O25</f>
        <v>66223.84999999999</v>
      </c>
      <c r="P26" s="107">
        <f>SUM(P25:Q25)</f>
        <v>53777.99</v>
      </c>
      <c r="Q26" s="107"/>
      <c r="R26" s="34">
        <f>+R25</f>
        <v>44630.55</v>
      </c>
      <c r="S26" s="53">
        <f>+S25</f>
        <v>0</v>
      </c>
      <c r="T26" s="34">
        <f>SUM(C26:S26)</f>
        <v>685885.0700000001</v>
      </c>
    </row>
    <row r="29" ht="12.75">
      <c r="T29" s="1">
        <v>685885.07</v>
      </c>
    </row>
  </sheetData>
  <sheetProtection/>
  <mergeCells count="13">
    <mergeCell ref="T8:T9"/>
    <mergeCell ref="I8:J8"/>
    <mergeCell ref="M8:N8"/>
    <mergeCell ref="K8:L8"/>
    <mergeCell ref="M26:N26"/>
    <mergeCell ref="P8:Q8"/>
    <mergeCell ref="P26:Q26"/>
    <mergeCell ref="A8:A9"/>
    <mergeCell ref="B8:B9"/>
    <mergeCell ref="G8:H8"/>
    <mergeCell ref="G26:H26"/>
    <mergeCell ref="I26:J26"/>
    <mergeCell ref="K26:L26"/>
  </mergeCells>
  <printOptions/>
  <pageMargins left="0.984251968503937" right="0.15748031496062992" top="0.7480314960629921" bottom="0.9055118110236221" header="0.11811023622047245" footer="0.15748031496062992"/>
  <pageSetup horizontalDpi="300" verticalDpi="300" orientation="landscape" paperSize="9" scale="80" r:id="rId1"/>
  <headerFooter alignWithMargins="0">
    <oddFooter>&amp;C&amp;8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6.57421875" style="2" customWidth="1"/>
    <col min="2" max="2" width="19.421875" style="3" customWidth="1"/>
    <col min="3" max="3" width="9.421875" style="2" customWidth="1"/>
    <col min="4" max="4" width="7.8515625" style="1" customWidth="1"/>
    <col min="5" max="5" width="8.7109375" style="1" customWidth="1"/>
    <col min="6" max="6" width="7.8515625" style="1" customWidth="1"/>
    <col min="7" max="7" width="8.00390625" style="1" customWidth="1"/>
    <col min="8" max="8" width="8.57421875" style="1" customWidth="1"/>
    <col min="9" max="9" width="7.8515625" style="1" customWidth="1"/>
    <col min="10" max="10" width="7.8515625" style="1" bestFit="1" customWidth="1"/>
    <col min="11" max="11" width="7.8515625" style="1" customWidth="1"/>
    <col min="12" max="12" width="7.00390625" style="1" customWidth="1"/>
    <col min="13" max="15" width="7.8515625" style="1" customWidth="1"/>
    <col min="16" max="16" width="8.7109375" style="1" customWidth="1"/>
    <col min="17" max="16384" width="9.140625" style="1" customWidth="1"/>
  </cols>
  <sheetData>
    <row r="1" spans="1:17" s="25" customFormat="1" ht="15.75">
      <c r="A1" s="20" t="s">
        <v>57</v>
      </c>
      <c r="B1" s="21"/>
      <c r="C1" s="22"/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5" customFormat="1" ht="15.75">
      <c r="A2" s="20"/>
      <c r="B2" s="21"/>
      <c r="C2" s="22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25" customFormat="1" ht="15.75">
      <c r="A3" s="20"/>
      <c r="B3" s="6" t="s">
        <v>65</v>
      </c>
      <c r="C3" s="22"/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ht="12.75">
      <c r="C4" s="13"/>
    </row>
    <row r="5" spans="2:3" ht="12.75">
      <c r="B5" s="6"/>
      <c r="C5" s="14"/>
    </row>
    <row r="6" ht="12.75">
      <c r="B6" s="6"/>
    </row>
    <row r="7" spans="1:16" ht="13.5" customHeight="1">
      <c r="A7" s="101" t="s">
        <v>1</v>
      </c>
      <c r="B7" s="101" t="s">
        <v>0</v>
      </c>
      <c r="C7" s="64">
        <v>43101</v>
      </c>
      <c r="D7" s="64">
        <v>43132</v>
      </c>
      <c r="E7" s="64">
        <v>43160</v>
      </c>
      <c r="F7" s="38">
        <v>43191</v>
      </c>
      <c r="G7" s="38">
        <v>43221</v>
      </c>
      <c r="H7" s="28">
        <v>43252</v>
      </c>
      <c r="I7" s="28">
        <v>43282</v>
      </c>
      <c r="J7" s="85">
        <v>43313</v>
      </c>
      <c r="K7" s="28">
        <v>43344</v>
      </c>
      <c r="L7" s="28">
        <v>43374</v>
      </c>
      <c r="M7" s="28">
        <v>43405</v>
      </c>
      <c r="N7" s="28">
        <v>43435</v>
      </c>
      <c r="O7" s="28"/>
      <c r="P7" s="92" t="s">
        <v>3</v>
      </c>
    </row>
    <row r="8" spans="1:16" ht="13.5" customHeight="1">
      <c r="A8" s="102"/>
      <c r="B8" s="102"/>
      <c r="C8" s="28" t="s">
        <v>54</v>
      </c>
      <c r="D8" s="28" t="s">
        <v>54</v>
      </c>
      <c r="E8" s="28" t="s">
        <v>54</v>
      </c>
      <c r="F8" s="28" t="s">
        <v>54</v>
      </c>
      <c r="G8" s="28" t="s">
        <v>54</v>
      </c>
      <c r="H8" s="28" t="s">
        <v>54</v>
      </c>
      <c r="I8" s="28" t="s">
        <v>54</v>
      </c>
      <c r="J8" s="28" t="s">
        <v>54</v>
      </c>
      <c r="K8" s="28" t="s">
        <v>54</v>
      </c>
      <c r="L8" s="28" t="s">
        <v>54</v>
      </c>
      <c r="M8" s="28" t="s">
        <v>54</v>
      </c>
      <c r="N8" s="28" t="s">
        <v>54</v>
      </c>
      <c r="O8" s="28"/>
      <c r="P8" s="93"/>
    </row>
    <row r="9" spans="1:16" ht="13.5" customHeight="1">
      <c r="A9" s="70">
        <v>1</v>
      </c>
      <c r="B9" s="68" t="s">
        <v>21</v>
      </c>
      <c r="C9" s="28"/>
      <c r="D9" s="28"/>
      <c r="E9" s="28"/>
      <c r="F9" s="51">
        <v>5573.52</v>
      </c>
      <c r="G9" s="28"/>
      <c r="H9" s="28"/>
      <c r="I9" s="51">
        <v>5573.52</v>
      </c>
      <c r="J9" s="50"/>
      <c r="K9" s="51">
        <v>5573.52</v>
      </c>
      <c r="L9" s="28"/>
      <c r="M9" s="28"/>
      <c r="N9" s="28"/>
      <c r="O9" s="28"/>
      <c r="P9" s="34">
        <f aca="true" t="shared" si="0" ref="P9:P19">SUM(C9:O9)</f>
        <v>16720.56</v>
      </c>
    </row>
    <row r="10" spans="1:16" ht="12.75">
      <c r="A10" s="30">
        <v>2</v>
      </c>
      <c r="B10" s="50" t="s">
        <v>23</v>
      </c>
      <c r="C10" s="51">
        <v>420.54</v>
      </c>
      <c r="D10" s="51">
        <v>48.84</v>
      </c>
      <c r="E10" s="51">
        <f>420.53+371.7</f>
        <v>792.23</v>
      </c>
      <c r="F10" s="51">
        <v>420.54</v>
      </c>
      <c r="G10" s="51">
        <v>420.53</v>
      </c>
      <c r="H10" s="51">
        <v>420.54</v>
      </c>
      <c r="I10" s="51">
        <v>420.53</v>
      </c>
      <c r="J10" s="51">
        <v>420.54</v>
      </c>
      <c r="K10" s="51">
        <v>420.54</v>
      </c>
      <c r="L10" s="33"/>
      <c r="M10" s="51"/>
      <c r="N10" s="33"/>
      <c r="O10" s="33"/>
      <c r="P10" s="34">
        <f t="shared" si="0"/>
        <v>3784.83</v>
      </c>
    </row>
    <row r="11" spans="1:16" ht="12.75">
      <c r="A11" s="35">
        <v>3</v>
      </c>
      <c r="B11" s="50" t="s">
        <v>9</v>
      </c>
      <c r="C11" s="51">
        <v>2627.97</v>
      </c>
      <c r="D11" s="51">
        <v>6587.75</v>
      </c>
      <c r="E11" s="51">
        <f>5237.3+1262</f>
        <v>6499.3</v>
      </c>
      <c r="F11" s="51">
        <v>7925.24</v>
      </c>
      <c r="G11" s="51">
        <f>5237.3+1345.53</f>
        <v>6582.83</v>
      </c>
      <c r="H11" s="51">
        <v>6582.83</v>
      </c>
      <c r="I11" s="51">
        <f>1345.53+2609.33</f>
        <v>3954.8599999999997</v>
      </c>
      <c r="J11" s="51">
        <f>2242.55+2627.97</f>
        <v>4870.52</v>
      </c>
      <c r="K11" s="51">
        <f>2627.97+2242.55</f>
        <v>4870.52</v>
      </c>
      <c r="L11" s="33"/>
      <c r="M11" s="51"/>
      <c r="N11" s="51"/>
      <c r="O11" s="51"/>
      <c r="P11" s="34">
        <f t="shared" si="0"/>
        <v>50501.82000000001</v>
      </c>
    </row>
    <row r="12" spans="1:16" ht="12.75">
      <c r="A12" s="70">
        <v>4</v>
      </c>
      <c r="B12" s="50" t="s">
        <v>12</v>
      </c>
      <c r="C12" s="51">
        <v>2553.39</v>
      </c>
      <c r="D12" s="50"/>
      <c r="E12" s="51">
        <v>2553.39</v>
      </c>
      <c r="F12" s="51">
        <v>2553.39</v>
      </c>
      <c r="G12" s="50"/>
      <c r="H12" s="50"/>
      <c r="I12" s="50"/>
      <c r="J12" s="51"/>
      <c r="K12" s="50"/>
      <c r="L12" s="33"/>
      <c r="M12" s="51"/>
      <c r="N12" s="51"/>
      <c r="O12" s="51"/>
      <c r="P12" s="34">
        <f t="shared" si="0"/>
        <v>7660.17</v>
      </c>
    </row>
    <row r="13" spans="1:16" ht="12.75">
      <c r="A13" s="30">
        <v>5</v>
      </c>
      <c r="B13" s="50" t="s">
        <v>13</v>
      </c>
      <c r="C13" s="51">
        <f>4205.37+279.68</f>
        <v>4485.05</v>
      </c>
      <c r="D13" s="51">
        <v>279.67</v>
      </c>
      <c r="E13" s="51">
        <v>4905.58</v>
      </c>
      <c r="F13" s="51">
        <v>2943.77</v>
      </c>
      <c r="G13" s="51">
        <v>4205.35</v>
      </c>
      <c r="H13" s="51">
        <v>1261.62</v>
      </c>
      <c r="I13" s="51">
        <f>1682.15+279.68</f>
        <v>1961.8300000000002</v>
      </c>
      <c r="J13" s="51">
        <f>3364.3+279.68</f>
        <v>3643.98</v>
      </c>
      <c r="K13" s="51">
        <v>1682.15</v>
      </c>
      <c r="L13" s="33"/>
      <c r="M13" s="50"/>
      <c r="N13" s="51"/>
      <c r="O13" s="50"/>
      <c r="P13" s="34">
        <f t="shared" si="0"/>
        <v>25369</v>
      </c>
    </row>
    <row r="14" spans="1:16" ht="12.75">
      <c r="A14" s="35">
        <v>6</v>
      </c>
      <c r="B14" s="50" t="s">
        <v>14</v>
      </c>
      <c r="C14" s="51">
        <v>420.53</v>
      </c>
      <c r="D14" s="50"/>
      <c r="E14" s="51">
        <v>1261.6</v>
      </c>
      <c r="F14" s="50"/>
      <c r="G14" s="50"/>
      <c r="H14" s="50"/>
      <c r="I14" s="50"/>
      <c r="J14" s="51"/>
      <c r="K14" s="50"/>
      <c r="L14" s="33"/>
      <c r="M14" s="51"/>
      <c r="N14" s="51"/>
      <c r="O14" s="51"/>
      <c r="P14" s="34">
        <f t="shared" si="0"/>
        <v>1682.1299999999999</v>
      </c>
    </row>
    <row r="15" spans="1:16" ht="12.75">
      <c r="A15" s="70">
        <v>7</v>
      </c>
      <c r="B15" s="50" t="s">
        <v>39</v>
      </c>
      <c r="C15" s="51">
        <v>2557.85</v>
      </c>
      <c r="D15" s="51">
        <v>2557.85</v>
      </c>
      <c r="E15" s="51">
        <v>2557.85</v>
      </c>
      <c r="F15" s="50"/>
      <c r="G15" s="51">
        <v>4831.95</v>
      </c>
      <c r="H15" s="51">
        <v>2501.1</v>
      </c>
      <c r="I15" s="51">
        <v>2557.85</v>
      </c>
      <c r="J15" s="50"/>
      <c r="K15" s="51">
        <v>2599.59</v>
      </c>
      <c r="L15" s="33"/>
      <c r="M15" s="51"/>
      <c r="N15" s="51"/>
      <c r="O15" s="50"/>
      <c r="P15" s="34">
        <f t="shared" si="0"/>
        <v>20164.04</v>
      </c>
    </row>
    <row r="16" spans="1:16" ht="12.75">
      <c r="A16" s="30">
        <v>8</v>
      </c>
      <c r="B16" s="50" t="s">
        <v>17</v>
      </c>
      <c r="C16" s="51">
        <v>420.54</v>
      </c>
      <c r="D16" s="51">
        <v>841.08</v>
      </c>
      <c r="E16" s="50"/>
      <c r="F16" s="51"/>
      <c r="G16" s="50"/>
      <c r="H16" s="50"/>
      <c r="I16" s="50"/>
      <c r="J16" s="50"/>
      <c r="K16" s="50"/>
      <c r="L16" s="33"/>
      <c r="M16" s="51"/>
      <c r="N16" s="51"/>
      <c r="O16" s="51"/>
      <c r="P16" s="34">
        <f t="shared" si="0"/>
        <v>1261.6200000000001</v>
      </c>
    </row>
    <row r="17" spans="1:16" ht="12.75">
      <c r="A17" s="35">
        <v>9</v>
      </c>
      <c r="B17" s="50" t="s">
        <v>18</v>
      </c>
      <c r="C17" s="51">
        <v>2641.33</v>
      </c>
      <c r="D17" s="51">
        <v>2641.33</v>
      </c>
      <c r="E17" s="51">
        <v>2641.33</v>
      </c>
      <c r="F17" s="51">
        <v>2641.33</v>
      </c>
      <c r="G17" s="51">
        <v>5194.72</v>
      </c>
      <c r="H17" s="51">
        <v>5194.72</v>
      </c>
      <c r="I17" s="51">
        <v>7748.11</v>
      </c>
      <c r="J17" s="51">
        <v>7822.69</v>
      </c>
      <c r="K17" s="51">
        <v>10320.14</v>
      </c>
      <c r="L17" s="33"/>
      <c r="M17" s="51"/>
      <c r="N17" s="51"/>
      <c r="O17" s="51"/>
      <c r="P17" s="34">
        <f t="shared" si="0"/>
        <v>46845.700000000004</v>
      </c>
    </row>
    <row r="18" spans="1:16" ht="12.75">
      <c r="A18" s="70">
        <v>10</v>
      </c>
      <c r="B18" s="50" t="s">
        <v>19</v>
      </c>
      <c r="C18" s="51">
        <v>5032.2</v>
      </c>
      <c r="D18" s="51">
        <v>5032.2</v>
      </c>
      <c r="E18" s="51">
        <v>5032.2</v>
      </c>
      <c r="F18" s="51">
        <v>2516.1</v>
      </c>
      <c r="G18" s="51">
        <v>7548.3</v>
      </c>
      <c r="H18" s="51">
        <v>5032.2</v>
      </c>
      <c r="I18" s="51">
        <v>5032.2</v>
      </c>
      <c r="J18" s="50"/>
      <c r="K18" s="51">
        <v>5032.2</v>
      </c>
      <c r="L18" s="33"/>
      <c r="M18" s="51"/>
      <c r="N18" s="51"/>
      <c r="O18" s="51"/>
      <c r="P18" s="34">
        <f t="shared" si="0"/>
        <v>40257.59999999999</v>
      </c>
    </row>
    <row r="19" spans="1:16" ht="12.75">
      <c r="A19" s="30">
        <v>11</v>
      </c>
      <c r="B19" s="50" t="s">
        <v>20</v>
      </c>
      <c r="C19" s="51">
        <v>55.94</v>
      </c>
      <c r="D19" s="51">
        <v>55.94</v>
      </c>
      <c r="E19" s="51">
        <v>55.94</v>
      </c>
      <c r="F19" s="51"/>
      <c r="G19" s="51">
        <v>55.94</v>
      </c>
      <c r="H19" s="51">
        <v>55.94</v>
      </c>
      <c r="I19" s="51">
        <v>55.94</v>
      </c>
      <c r="J19" s="51">
        <v>55.94</v>
      </c>
      <c r="K19" s="51">
        <v>149.17</v>
      </c>
      <c r="L19" s="33"/>
      <c r="M19" s="51"/>
      <c r="N19" s="51"/>
      <c r="O19" s="51"/>
      <c r="P19" s="34">
        <f t="shared" si="0"/>
        <v>540.75</v>
      </c>
    </row>
    <row r="20" spans="1:16" ht="12.75">
      <c r="A20" s="35"/>
      <c r="B20" s="26"/>
      <c r="C20" s="36">
        <f aca="true" t="shared" si="1" ref="C20:P20">SUM(C9:C19)</f>
        <v>21215.34</v>
      </c>
      <c r="D20" s="36">
        <f t="shared" si="1"/>
        <v>18044.66</v>
      </c>
      <c r="E20" s="36">
        <f t="shared" si="1"/>
        <v>26299.42</v>
      </c>
      <c r="F20" s="36">
        <f t="shared" si="1"/>
        <v>24573.89</v>
      </c>
      <c r="G20" s="36">
        <f t="shared" si="1"/>
        <v>28839.62</v>
      </c>
      <c r="H20" s="36">
        <f t="shared" si="1"/>
        <v>21048.95</v>
      </c>
      <c r="I20" s="36">
        <f t="shared" si="1"/>
        <v>27304.84</v>
      </c>
      <c r="J20" s="36">
        <f t="shared" si="1"/>
        <v>16813.67</v>
      </c>
      <c r="K20" s="36">
        <f t="shared" si="1"/>
        <v>30647.829999999998</v>
      </c>
      <c r="L20" s="36">
        <f t="shared" si="1"/>
        <v>0</v>
      </c>
      <c r="M20" s="36">
        <f t="shared" si="1"/>
        <v>0</v>
      </c>
      <c r="N20" s="36">
        <f t="shared" si="1"/>
        <v>0</v>
      </c>
      <c r="O20" s="36">
        <f t="shared" si="1"/>
        <v>0</v>
      </c>
      <c r="P20" s="36">
        <f t="shared" si="1"/>
        <v>214788.22000000003</v>
      </c>
    </row>
    <row r="21" spans="1:16" ht="12.75">
      <c r="A21" s="26"/>
      <c r="B21" s="52" t="s">
        <v>3</v>
      </c>
      <c r="C21" s="34">
        <f aca="true" t="shared" si="2" ref="C21:H21">+C20</f>
        <v>21215.34</v>
      </c>
      <c r="D21" s="34">
        <f t="shared" si="2"/>
        <v>18044.66</v>
      </c>
      <c r="E21" s="34">
        <f t="shared" si="2"/>
        <v>26299.42</v>
      </c>
      <c r="F21" s="34">
        <f t="shared" si="2"/>
        <v>24573.89</v>
      </c>
      <c r="G21" s="34">
        <f t="shared" si="2"/>
        <v>28839.62</v>
      </c>
      <c r="H21" s="80">
        <f t="shared" si="2"/>
        <v>21048.95</v>
      </c>
      <c r="I21" s="80">
        <f aca="true" t="shared" si="3" ref="I21:O21">+I20</f>
        <v>27304.84</v>
      </c>
      <c r="J21" s="80">
        <f t="shared" si="3"/>
        <v>16813.67</v>
      </c>
      <c r="K21" s="80">
        <f t="shared" si="3"/>
        <v>30647.829999999998</v>
      </c>
      <c r="L21" s="80">
        <f t="shared" si="3"/>
        <v>0</v>
      </c>
      <c r="M21" s="34">
        <f t="shared" si="3"/>
        <v>0</v>
      </c>
      <c r="N21" s="34">
        <f t="shared" si="3"/>
        <v>0</v>
      </c>
      <c r="O21" s="34">
        <f t="shared" si="3"/>
        <v>0</v>
      </c>
      <c r="P21" s="34">
        <f>SUM(C21:O21)</f>
        <v>214788.22</v>
      </c>
    </row>
    <row r="22" spans="1:16" ht="12.75">
      <c r="A22" s="18"/>
      <c r="B22" s="57"/>
      <c r="C22" s="1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ht="12.75">
      <c r="P23" s="19">
        <f>+P21+'[1]Detaliere plati-circuit inchis'!$O$24</f>
        <v>467232.22</v>
      </c>
    </row>
    <row r="30" spans="2:3" ht="12.75">
      <c r="B30"/>
      <c r="C30" s="15"/>
    </row>
    <row r="31" spans="2:3" ht="12.75">
      <c r="B31"/>
      <c r="C31" s="15"/>
    </row>
    <row r="32" spans="2:3" ht="12.75">
      <c r="B32"/>
      <c r="C32" s="15"/>
    </row>
  </sheetData>
  <sheetProtection/>
  <mergeCells count="3">
    <mergeCell ref="P7:P8"/>
    <mergeCell ref="A7:A8"/>
    <mergeCell ref="B7:B8"/>
  </mergeCells>
  <printOptions/>
  <pageMargins left="0.3937007874015748" right="0.15748031496062992" top="0.4724409448818898" bottom="1.1023622047244095" header="0.11811023622047245" footer="0.15748031496062992"/>
  <pageSetup horizontalDpi="300" verticalDpi="300" orientation="landscape" paperSize="9" scale="80" r:id="rId1"/>
  <headerFooter alignWithMargins="0">
    <oddFooter>&amp;R&amp;8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R9" sqref="R9:R34"/>
    </sheetView>
  </sheetViews>
  <sheetFormatPr defaultColWidth="9.140625" defaultRowHeight="12.75"/>
  <cols>
    <col min="1" max="1" width="7.28125" style="2" customWidth="1"/>
    <col min="2" max="2" width="28.28125" style="3" customWidth="1"/>
    <col min="3" max="3" width="11.00390625" style="10" customWidth="1"/>
    <col min="4" max="4" width="12.140625" style="1" customWidth="1"/>
    <col min="5" max="5" width="9.140625" style="1" customWidth="1"/>
    <col min="6" max="6" width="11.140625" style="1" customWidth="1"/>
    <col min="7" max="9" width="11.00390625" style="1" customWidth="1"/>
    <col min="10" max="10" width="11.421875" style="1" customWidth="1"/>
    <col min="11" max="12" width="10.421875" style="1" customWidth="1"/>
    <col min="13" max="14" width="9.140625" style="1" customWidth="1"/>
    <col min="15" max="15" width="10.8515625" style="1" customWidth="1"/>
    <col min="16" max="17" width="11.8515625" style="1" customWidth="1"/>
    <col min="18" max="18" width="11.00390625" style="1" customWidth="1"/>
    <col min="19" max="19" width="9.140625" style="1" customWidth="1"/>
    <col min="20" max="20" width="11.140625" style="1" customWidth="1"/>
    <col min="21" max="16384" width="9.140625" style="1" customWidth="1"/>
  </cols>
  <sheetData>
    <row r="1" spans="1:22" s="25" customFormat="1" ht="15.75">
      <c r="A1" s="20" t="s">
        <v>57</v>
      </c>
      <c r="B1" s="21"/>
      <c r="C1" s="22"/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s="25" customFormat="1" ht="15.75">
      <c r="A2" s="20"/>
      <c r="B2" s="21"/>
      <c r="C2" s="22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25" customFormat="1" ht="15.75">
      <c r="A3" s="20"/>
      <c r="B3" s="20" t="s">
        <v>66</v>
      </c>
      <c r="C3" s="22"/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ht="12.75">
      <c r="A4" s="6"/>
    </row>
    <row r="5" ht="12.75">
      <c r="B5" s="6"/>
    </row>
    <row r="6" ht="12.75">
      <c r="B6" s="6"/>
    </row>
    <row r="7" spans="1:20" s="16" customFormat="1" ht="12.75">
      <c r="A7" s="101" t="s">
        <v>1</v>
      </c>
      <c r="B7" s="101" t="s">
        <v>0</v>
      </c>
      <c r="C7" s="64">
        <v>43101</v>
      </c>
      <c r="D7" s="64">
        <v>43132</v>
      </c>
      <c r="E7" s="64">
        <v>43160</v>
      </c>
      <c r="F7" s="38">
        <v>43191</v>
      </c>
      <c r="G7" s="95">
        <v>43221</v>
      </c>
      <c r="H7" s="96"/>
      <c r="I7" s="103">
        <v>43252</v>
      </c>
      <c r="J7" s="88"/>
      <c r="K7" s="103">
        <v>43282</v>
      </c>
      <c r="L7" s="88"/>
      <c r="M7" s="89">
        <v>43313</v>
      </c>
      <c r="N7" s="89"/>
      <c r="O7" s="28">
        <v>43344</v>
      </c>
      <c r="P7" s="103">
        <v>43374</v>
      </c>
      <c r="Q7" s="88"/>
      <c r="R7" s="28">
        <v>43405</v>
      </c>
      <c r="S7" s="28">
        <v>43435</v>
      </c>
      <c r="T7" s="29" t="s">
        <v>3</v>
      </c>
    </row>
    <row r="8" spans="1:20" s="16" customFormat="1" ht="12.75">
      <c r="A8" s="102"/>
      <c r="B8" s="102"/>
      <c r="C8" s="28" t="s">
        <v>54</v>
      </c>
      <c r="D8" s="28" t="s">
        <v>54</v>
      </c>
      <c r="E8" s="28" t="s">
        <v>54</v>
      </c>
      <c r="F8" s="28" t="s">
        <v>54</v>
      </c>
      <c r="G8" s="28" t="s">
        <v>54</v>
      </c>
      <c r="H8" s="28" t="s">
        <v>55</v>
      </c>
      <c r="I8" s="28" t="s">
        <v>54</v>
      </c>
      <c r="J8" s="28" t="s">
        <v>55</v>
      </c>
      <c r="K8" s="28" t="s">
        <v>54</v>
      </c>
      <c r="L8" s="28" t="s">
        <v>55</v>
      </c>
      <c r="M8" s="28" t="s">
        <v>54</v>
      </c>
      <c r="N8" s="28" t="s">
        <v>55</v>
      </c>
      <c r="O8" s="28" t="s">
        <v>54</v>
      </c>
      <c r="P8" s="28" t="s">
        <v>54</v>
      </c>
      <c r="Q8" s="28" t="s">
        <v>55</v>
      </c>
      <c r="R8" s="28" t="s">
        <v>54</v>
      </c>
      <c r="S8" s="28" t="s">
        <v>54</v>
      </c>
      <c r="T8" s="29"/>
    </row>
    <row r="9" spans="1:20" s="16" customFormat="1" ht="12.75">
      <c r="A9" s="66">
        <v>1</v>
      </c>
      <c r="B9" s="50" t="s">
        <v>4</v>
      </c>
      <c r="C9" s="28"/>
      <c r="D9" s="28"/>
      <c r="E9" s="28"/>
      <c r="F9" s="51">
        <v>120</v>
      </c>
      <c r="G9" s="28"/>
      <c r="H9" s="28"/>
      <c r="I9" s="50"/>
      <c r="J9" s="28"/>
      <c r="K9" s="51">
        <v>120</v>
      </c>
      <c r="L9" s="28"/>
      <c r="M9" s="51">
        <v>120</v>
      </c>
      <c r="N9" s="28"/>
      <c r="O9" s="50"/>
      <c r="P9" s="51">
        <v>240</v>
      </c>
      <c r="Q9" s="28"/>
      <c r="R9" s="51">
        <v>13260</v>
      </c>
      <c r="S9" s="28"/>
      <c r="T9" s="34">
        <f aca="true" t="shared" si="0" ref="T9:T34">SUM(C9:S9)</f>
        <v>13860</v>
      </c>
    </row>
    <row r="10" spans="1:20" ht="12.75">
      <c r="A10" s="30">
        <v>2</v>
      </c>
      <c r="B10" s="50" t="s">
        <v>5</v>
      </c>
      <c r="C10" s="51">
        <f>9360+480</f>
        <v>9840</v>
      </c>
      <c r="D10" s="51">
        <v>10620</v>
      </c>
      <c r="E10" s="51">
        <v>11160</v>
      </c>
      <c r="F10" s="51">
        <f>9660+960</f>
        <v>10620</v>
      </c>
      <c r="G10" s="51">
        <v>14640</v>
      </c>
      <c r="H10" s="51"/>
      <c r="I10" s="51">
        <v>12420</v>
      </c>
      <c r="J10" s="27"/>
      <c r="K10" s="51">
        <v>11400</v>
      </c>
      <c r="L10" s="27"/>
      <c r="M10" s="51">
        <v>12780</v>
      </c>
      <c r="N10" s="27"/>
      <c r="O10" s="51">
        <v>10980</v>
      </c>
      <c r="P10" s="51">
        <v>10800</v>
      </c>
      <c r="Q10" s="56"/>
      <c r="R10" s="51">
        <v>480</v>
      </c>
      <c r="S10" s="56"/>
      <c r="T10" s="34">
        <f t="shared" si="0"/>
        <v>115740</v>
      </c>
    </row>
    <row r="11" spans="1:20" ht="13.5" customHeight="1">
      <c r="A11" s="35">
        <v>3</v>
      </c>
      <c r="B11" s="50" t="s">
        <v>21</v>
      </c>
      <c r="C11" s="51">
        <v>6540</v>
      </c>
      <c r="D11" s="51">
        <v>11160</v>
      </c>
      <c r="E11" s="51">
        <v>13500</v>
      </c>
      <c r="F11" s="51">
        <v>7620</v>
      </c>
      <c r="G11" s="51">
        <v>12360</v>
      </c>
      <c r="H11" s="51"/>
      <c r="I11" s="51">
        <v>10920</v>
      </c>
      <c r="J11" s="51"/>
      <c r="K11" s="51">
        <v>10920</v>
      </c>
      <c r="L11" s="51"/>
      <c r="M11" s="51">
        <v>12300</v>
      </c>
      <c r="N11" s="26"/>
      <c r="O11" s="51">
        <v>11340</v>
      </c>
      <c r="P11" s="51">
        <v>11040</v>
      </c>
      <c r="Q11" s="51"/>
      <c r="R11" s="51">
        <v>13200</v>
      </c>
      <c r="S11" s="33"/>
      <c r="T11" s="34">
        <f t="shared" si="0"/>
        <v>120900</v>
      </c>
    </row>
    <row r="12" spans="1:20" ht="12.75">
      <c r="A12" s="66">
        <v>4</v>
      </c>
      <c r="B12" s="50" t="s">
        <v>6</v>
      </c>
      <c r="C12" s="51">
        <v>1020</v>
      </c>
      <c r="D12" s="51">
        <v>840</v>
      </c>
      <c r="E12" s="51">
        <v>360</v>
      </c>
      <c r="F12" s="51">
        <v>960</v>
      </c>
      <c r="G12" s="51">
        <v>960</v>
      </c>
      <c r="H12" s="51"/>
      <c r="I12" s="51">
        <v>480</v>
      </c>
      <c r="J12" s="51"/>
      <c r="K12" s="51">
        <v>720</v>
      </c>
      <c r="L12" s="51"/>
      <c r="M12" s="51">
        <v>960</v>
      </c>
      <c r="N12" s="26"/>
      <c r="O12" s="51">
        <v>720</v>
      </c>
      <c r="P12" s="51">
        <v>840</v>
      </c>
      <c r="Q12" s="51"/>
      <c r="R12" s="51">
        <v>1200</v>
      </c>
      <c r="S12" s="33"/>
      <c r="T12" s="34">
        <f t="shared" si="0"/>
        <v>9060</v>
      </c>
    </row>
    <row r="13" spans="1:20" ht="14.25" customHeight="1">
      <c r="A13" s="30">
        <v>5</v>
      </c>
      <c r="B13" s="50" t="s">
        <v>22</v>
      </c>
      <c r="C13" s="51">
        <v>1440</v>
      </c>
      <c r="D13" s="51">
        <v>1320</v>
      </c>
      <c r="E13" s="51">
        <v>1080</v>
      </c>
      <c r="F13" s="51">
        <v>1680</v>
      </c>
      <c r="G13" s="50"/>
      <c r="H13" s="51">
        <v>1320</v>
      </c>
      <c r="I13" s="50"/>
      <c r="J13" s="51">
        <v>1320</v>
      </c>
      <c r="K13" s="50"/>
      <c r="L13" s="51">
        <v>1680</v>
      </c>
      <c r="M13" s="67"/>
      <c r="N13" s="33">
        <v>1080</v>
      </c>
      <c r="O13" s="51">
        <v>1320</v>
      </c>
      <c r="P13" s="50"/>
      <c r="Q13" s="51">
        <v>1680</v>
      </c>
      <c r="R13" s="51">
        <v>600</v>
      </c>
      <c r="S13" s="33"/>
      <c r="T13" s="34">
        <f t="shared" si="0"/>
        <v>14520</v>
      </c>
    </row>
    <row r="14" spans="1:20" ht="12.75">
      <c r="A14" s="35">
        <v>6</v>
      </c>
      <c r="B14" s="50" t="s">
        <v>7</v>
      </c>
      <c r="C14" s="51">
        <v>1560</v>
      </c>
      <c r="D14" s="51">
        <v>3840</v>
      </c>
      <c r="E14" s="51">
        <v>3540</v>
      </c>
      <c r="F14" s="51">
        <v>1500</v>
      </c>
      <c r="G14" s="51">
        <v>3720</v>
      </c>
      <c r="H14" s="51"/>
      <c r="I14" s="51">
        <v>1980</v>
      </c>
      <c r="J14" s="51"/>
      <c r="K14" s="51">
        <v>2160</v>
      </c>
      <c r="L14" s="51"/>
      <c r="M14" s="51">
        <v>3600</v>
      </c>
      <c r="N14" s="26"/>
      <c r="O14" s="51">
        <v>2460</v>
      </c>
      <c r="P14" s="51">
        <v>1920</v>
      </c>
      <c r="Q14" s="51"/>
      <c r="R14" s="51">
        <v>3240</v>
      </c>
      <c r="S14" s="33"/>
      <c r="T14" s="34">
        <f t="shared" si="0"/>
        <v>29520</v>
      </c>
    </row>
    <row r="15" spans="1:20" ht="12.75">
      <c r="A15" s="66">
        <v>7</v>
      </c>
      <c r="B15" s="50" t="s">
        <v>23</v>
      </c>
      <c r="C15" s="51">
        <v>11640</v>
      </c>
      <c r="D15" s="51">
        <v>16440</v>
      </c>
      <c r="E15" s="51">
        <v>12120</v>
      </c>
      <c r="F15" s="51">
        <f>10920+1920</f>
        <v>12840</v>
      </c>
      <c r="G15" s="51">
        <v>15120</v>
      </c>
      <c r="H15" s="51"/>
      <c r="I15" s="51">
        <v>10440</v>
      </c>
      <c r="J15" s="51"/>
      <c r="K15" s="51">
        <v>14760</v>
      </c>
      <c r="L15" s="51"/>
      <c r="M15" s="67"/>
      <c r="N15" s="26"/>
      <c r="O15" s="51">
        <v>24120</v>
      </c>
      <c r="P15" s="51">
        <v>13440</v>
      </c>
      <c r="Q15" s="51"/>
      <c r="R15" s="51">
        <v>12240</v>
      </c>
      <c r="S15" s="33"/>
      <c r="T15" s="34">
        <f t="shared" si="0"/>
        <v>143160</v>
      </c>
    </row>
    <row r="16" spans="1:20" ht="12.75">
      <c r="A16" s="30">
        <v>8</v>
      </c>
      <c r="B16" s="50" t="s">
        <v>27</v>
      </c>
      <c r="C16" s="51">
        <v>1200</v>
      </c>
      <c r="D16" s="51">
        <v>1320</v>
      </c>
      <c r="E16" s="51">
        <v>1440</v>
      </c>
      <c r="F16" s="51">
        <v>360</v>
      </c>
      <c r="G16" s="51">
        <v>1320</v>
      </c>
      <c r="H16" s="51"/>
      <c r="I16" s="51">
        <v>360</v>
      </c>
      <c r="J16" s="51"/>
      <c r="K16" s="51">
        <v>960</v>
      </c>
      <c r="L16" s="51"/>
      <c r="M16" s="51">
        <v>1440</v>
      </c>
      <c r="N16" s="26"/>
      <c r="O16" s="51">
        <v>720</v>
      </c>
      <c r="P16" s="51">
        <v>900</v>
      </c>
      <c r="Q16" s="51"/>
      <c r="R16" s="51">
        <v>1560</v>
      </c>
      <c r="S16" s="33"/>
      <c r="T16" s="34">
        <f t="shared" si="0"/>
        <v>11580</v>
      </c>
    </row>
    <row r="17" spans="1:20" ht="12.75">
      <c r="A17" s="35">
        <v>9</v>
      </c>
      <c r="B17" s="50" t="s">
        <v>28</v>
      </c>
      <c r="C17" s="51">
        <v>1500</v>
      </c>
      <c r="D17" s="51">
        <v>720</v>
      </c>
      <c r="E17" s="51">
        <v>720</v>
      </c>
      <c r="F17" s="51">
        <v>960</v>
      </c>
      <c r="G17" s="51">
        <v>900</v>
      </c>
      <c r="H17" s="51"/>
      <c r="I17" s="51">
        <v>720</v>
      </c>
      <c r="J17" s="51"/>
      <c r="K17" s="51">
        <v>840</v>
      </c>
      <c r="L17" s="51"/>
      <c r="M17" s="51">
        <v>960</v>
      </c>
      <c r="N17" s="26"/>
      <c r="O17" s="51">
        <v>960</v>
      </c>
      <c r="P17" s="51">
        <v>1200</v>
      </c>
      <c r="Q17" s="51"/>
      <c r="R17" s="51">
        <v>1500</v>
      </c>
      <c r="S17" s="33"/>
      <c r="T17" s="34">
        <f t="shared" si="0"/>
        <v>10980</v>
      </c>
    </row>
    <row r="18" spans="1:20" ht="12.75">
      <c r="A18" s="66">
        <v>10</v>
      </c>
      <c r="B18" s="50" t="s">
        <v>9</v>
      </c>
      <c r="C18" s="51">
        <v>50712</v>
      </c>
      <c r="D18" s="51">
        <v>23730</v>
      </c>
      <c r="E18" s="51">
        <v>66150</v>
      </c>
      <c r="F18" s="51">
        <f>44412+1680</f>
        <v>46092</v>
      </c>
      <c r="G18" s="51">
        <v>16260</v>
      </c>
      <c r="H18" s="51"/>
      <c r="I18" s="51">
        <v>72852</v>
      </c>
      <c r="J18" s="51"/>
      <c r="K18" s="51">
        <v>46920</v>
      </c>
      <c r="L18" s="51"/>
      <c r="M18" s="51">
        <v>44820</v>
      </c>
      <c r="N18" s="26"/>
      <c r="O18" s="51">
        <v>27480</v>
      </c>
      <c r="P18" s="51">
        <v>24118.8</v>
      </c>
      <c r="Q18" s="51"/>
      <c r="R18" s="51">
        <v>29520</v>
      </c>
      <c r="S18" s="33"/>
      <c r="T18" s="34">
        <f t="shared" si="0"/>
        <v>448654.8</v>
      </c>
    </row>
    <row r="19" spans="1:20" ht="12.75">
      <c r="A19" s="30">
        <v>11</v>
      </c>
      <c r="B19" s="50" t="s">
        <v>10</v>
      </c>
      <c r="C19" s="51">
        <v>1320</v>
      </c>
      <c r="D19" s="51">
        <v>1200</v>
      </c>
      <c r="E19" s="51">
        <v>1200</v>
      </c>
      <c r="F19" s="51">
        <v>840</v>
      </c>
      <c r="G19" s="51">
        <v>1680</v>
      </c>
      <c r="H19" s="51"/>
      <c r="I19" s="51">
        <v>600</v>
      </c>
      <c r="J19" s="51"/>
      <c r="K19" s="51">
        <v>660</v>
      </c>
      <c r="L19" s="51"/>
      <c r="M19" s="51">
        <v>1200</v>
      </c>
      <c r="N19" s="26"/>
      <c r="O19" s="51">
        <v>1200</v>
      </c>
      <c r="P19" s="51">
        <v>1020</v>
      </c>
      <c r="Q19" s="51"/>
      <c r="R19" s="51">
        <v>1440</v>
      </c>
      <c r="S19" s="33"/>
      <c r="T19" s="34">
        <f t="shared" si="0"/>
        <v>12360</v>
      </c>
    </row>
    <row r="20" spans="1:20" ht="12.75">
      <c r="A20" s="35">
        <v>12</v>
      </c>
      <c r="B20" s="50" t="s">
        <v>11</v>
      </c>
      <c r="C20" s="51">
        <v>1020</v>
      </c>
      <c r="D20" s="51">
        <v>1560</v>
      </c>
      <c r="E20" s="51">
        <v>1440</v>
      </c>
      <c r="F20" s="51">
        <v>1080</v>
      </c>
      <c r="G20" s="51">
        <v>2160</v>
      </c>
      <c r="H20" s="51"/>
      <c r="I20" s="51">
        <v>840</v>
      </c>
      <c r="J20" s="51"/>
      <c r="K20" s="51">
        <v>1440</v>
      </c>
      <c r="L20" s="51"/>
      <c r="M20" s="51">
        <v>1202.4</v>
      </c>
      <c r="N20" s="26"/>
      <c r="O20" s="51">
        <v>1536.48</v>
      </c>
      <c r="P20" s="51">
        <v>1200</v>
      </c>
      <c r="Q20" s="51"/>
      <c r="R20" s="51">
        <v>960</v>
      </c>
      <c r="S20" s="33"/>
      <c r="T20" s="34">
        <f t="shared" si="0"/>
        <v>14438.88</v>
      </c>
    </row>
    <row r="21" spans="1:20" ht="12.75">
      <c r="A21" s="66">
        <v>13</v>
      </c>
      <c r="B21" s="50" t="s">
        <v>32</v>
      </c>
      <c r="C21" s="51">
        <v>720</v>
      </c>
      <c r="D21" s="51">
        <v>1200</v>
      </c>
      <c r="E21" s="51">
        <v>1440</v>
      </c>
      <c r="F21" s="51">
        <v>1320</v>
      </c>
      <c r="G21" s="51">
        <v>720</v>
      </c>
      <c r="H21" s="51"/>
      <c r="I21" s="51">
        <v>1560</v>
      </c>
      <c r="J21" s="51"/>
      <c r="K21" s="51">
        <v>1560</v>
      </c>
      <c r="L21" s="51"/>
      <c r="M21" s="51">
        <v>960</v>
      </c>
      <c r="N21" s="26"/>
      <c r="O21" s="51">
        <v>1440</v>
      </c>
      <c r="P21" s="51">
        <v>1080</v>
      </c>
      <c r="Q21" s="51"/>
      <c r="R21" s="51">
        <v>720</v>
      </c>
      <c r="S21" s="33"/>
      <c r="T21" s="34">
        <f t="shared" si="0"/>
        <v>12720</v>
      </c>
    </row>
    <row r="22" spans="1:20" ht="12.75">
      <c r="A22" s="30">
        <v>14</v>
      </c>
      <c r="B22" s="50" t="s">
        <v>12</v>
      </c>
      <c r="C22" s="51">
        <v>120</v>
      </c>
      <c r="D22" s="51">
        <v>480</v>
      </c>
      <c r="E22" s="67"/>
      <c r="F22" s="51">
        <v>120</v>
      </c>
      <c r="G22" s="51">
        <v>240</v>
      </c>
      <c r="H22" s="51"/>
      <c r="I22" s="51">
        <v>120</v>
      </c>
      <c r="J22" s="50"/>
      <c r="K22" s="51">
        <v>120</v>
      </c>
      <c r="L22" s="51"/>
      <c r="M22" s="51">
        <v>120</v>
      </c>
      <c r="N22" s="33"/>
      <c r="O22" s="51">
        <v>120</v>
      </c>
      <c r="P22" s="51">
        <v>240</v>
      </c>
      <c r="Q22" s="50"/>
      <c r="R22" s="51">
        <v>360</v>
      </c>
      <c r="S22" s="33"/>
      <c r="T22" s="34">
        <f t="shared" si="0"/>
        <v>2040</v>
      </c>
    </row>
    <row r="23" spans="1:20" ht="12.75">
      <c r="A23" s="35">
        <v>15</v>
      </c>
      <c r="B23" s="50" t="s">
        <v>13</v>
      </c>
      <c r="C23" s="51">
        <v>52860</v>
      </c>
      <c r="D23" s="51">
        <v>55860</v>
      </c>
      <c r="E23" s="51">
        <v>41100</v>
      </c>
      <c r="F23" s="51">
        <f>46320+1440</f>
        <v>47760</v>
      </c>
      <c r="G23" s="51">
        <v>34560</v>
      </c>
      <c r="H23" s="51"/>
      <c r="I23" s="51">
        <v>57240</v>
      </c>
      <c r="J23" s="51"/>
      <c r="K23" s="51">
        <v>49740</v>
      </c>
      <c r="L23" s="51"/>
      <c r="M23" s="51">
        <v>48300</v>
      </c>
      <c r="N23" s="26"/>
      <c r="O23" s="51">
        <v>47160</v>
      </c>
      <c r="P23" s="51">
        <v>57540</v>
      </c>
      <c r="Q23" s="51"/>
      <c r="R23" s="51">
        <v>61140</v>
      </c>
      <c r="S23" s="33"/>
      <c r="T23" s="34">
        <f t="shared" si="0"/>
        <v>553260</v>
      </c>
    </row>
    <row r="24" spans="1:20" ht="12.75">
      <c r="A24" s="66">
        <v>16</v>
      </c>
      <c r="B24" s="50" t="s">
        <v>34</v>
      </c>
      <c r="C24" s="51">
        <v>840</v>
      </c>
      <c r="D24" s="51">
        <v>660</v>
      </c>
      <c r="E24" s="51">
        <v>540</v>
      </c>
      <c r="F24" s="51">
        <v>240</v>
      </c>
      <c r="G24" s="51">
        <v>780</v>
      </c>
      <c r="H24" s="51"/>
      <c r="I24" s="51">
        <v>720</v>
      </c>
      <c r="J24" s="51"/>
      <c r="K24" s="51">
        <v>360</v>
      </c>
      <c r="L24" s="51"/>
      <c r="M24" s="51">
        <v>660</v>
      </c>
      <c r="N24" s="26"/>
      <c r="O24" s="51">
        <v>720</v>
      </c>
      <c r="P24" s="51">
        <v>840</v>
      </c>
      <c r="Q24" s="51"/>
      <c r="R24" s="51">
        <v>900</v>
      </c>
      <c r="S24" s="33"/>
      <c r="T24" s="34">
        <f t="shared" si="0"/>
        <v>7260</v>
      </c>
    </row>
    <row r="25" spans="1:20" ht="12.75">
      <c r="A25" s="30">
        <v>17</v>
      </c>
      <c r="B25" s="50" t="s">
        <v>14</v>
      </c>
      <c r="C25" s="51">
        <v>7260</v>
      </c>
      <c r="D25" s="51">
        <v>9000</v>
      </c>
      <c r="E25" s="51">
        <v>6960</v>
      </c>
      <c r="F25" s="51">
        <v>9300</v>
      </c>
      <c r="G25" s="51">
        <v>9840</v>
      </c>
      <c r="H25" s="51"/>
      <c r="I25" s="51">
        <v>6840</v>
      </c>
      <c r="J25" s="51"/>
      <c r="K25" s="51">
        <v>11040</v>
      </c>
      <c r="L25" s="51"/>
      <c r="M25" s="51">
        <v>9360</v>
      </c>
      <c r="N25" s="26"/>
      <c r="O25" s="51">
        <v>10980</v>
      </c>
      <c r="P25" s="51">
        <v>12900</v>
      </c>
      <c r="Q25" s="51"/>
      <c r="R25" s="51">
        <v>11460</v>
      </c>
      <c r="S25" s="33"/>
      <c r="T25" s="34">
        <f t="shared" si="0"/>
        <v>104940</v>
      </c>
    </row>
    <row r="26" spans="1:20" ht="12.75">
      <c r="A26" s="35">
        <v>18</v>
      </c>
      <c r="B26" s="50" t="s">
        <v>37</v>
      </c>
      <c r="C26" s="51">
        <v>240</v>
      </c>
      <c r="D26" s="50"/>
      <c r="E26" s="51">
        <v>120</v>
      </c>
      <c r="F26" s="51">
        <v>120</v>
      </c>
      <c r="G26" s="50"/>
      <c r="H26" s="50"/>
      <c r="I26" s="50"/>
      <c r="J26" s="51"/>
      <c r="K26" s="50"/>
      <c r="L26" s="51">
        <v>120</v>
      </c>
      <c r="M26" s="51">
        <v>240</v>
      </c>
      <c r="N26" s="26"/>
      <c r="O26" s="50"/>
      <c r="P26" s="50"/>
      <c r="Q26" s="51"/>
      <c r="R26" s="51">
        <v>120</v>
      </c>
      <c r="S26" s="33"/>
      <c r="T26" s="34">
        <f t="shared" si="0"/>
        <v>960</v>
      </c>
    </row>
    <row r="27" spans="1:20" ht="12.75">
      <c r="A27" s="66">
        <v>19</v>
      </c>
      <c r="B27" s="50" t="s">
        <v>15</v>
      </c>
      <c r="C27" s="51">
        <v>1200</v>
      </c>
      <c r="D27" s="51">
        <v>2160</v>
      </c>
      <c r="E27" s="51">
        <v>1200</v>
      </c>
      <c r="F27" s="51">
        <v>2100</v>
      </c>
      <c r="G27" s="51">
        <v>2220</v>
      </c>
      <c r="H27" s="51"/>
      <c r="I27" s="51">
        <v>960</v>
      </c>
      <c r="J27" s="50"/>
      <c r="K27" s="51">
        <v>1380</v>
      </c>
      <c r="L27" s="51"/>
      <c r="M27" s="51">
        <v>1680</v>
      </c>
      <c r="N27" s="26"/>
      <c r="O27" s="51">
        <v>1320</v>
      </c>
      <c r="P27" s="51">
        <v>2100</v>
      </c>
      <c r="Q27" s="50"/>
      <c r="R27" s="51">
        <v>2760</v>
      </c>
      <c r="S27" s="33"/>
      <c r="T27" s="34">
        <f t="shared" si="0"/>
        <v>19080</v>
      </c>
    </row>
    <row r="28" spans="1:20" ht="12.75">
      <c r="A28" s="30">
        <v>20</v>
      </c>
      <c r="B28" s="50" t="s">
        <v>43</v>
      </c>
      <c r="C28" s="51">
        <v>360</v>
      </c>
      <c r="D28" s="51">
        <v>120</v>
      </c>
      <c r="E28" s="51">
        <v>360</v>
      </c>
      <c r="F28" s="51">
        <v>360</v>
      </c>
      <c r="G28" s="51">
        <v>480</v>
      </c>
      <c r="H28" s="51"/>
      <c r="I28" s="51">
        <v>120</v>
      </c>
      <c r="J28" s="51"/>
      <c r="K28" s="51">
        <v>240</v>
      </c>
      <c r="L28" s="51"/>
      <c r="M28" s="51">
        <v>120</v>
      </c>
      <c r="N28" s="26"/>
      <c r="O28" s="51">
        <v>120</v>
      </c>
      <c r="P28" s="51">
        <v>240</v>
      </c>
      <c r="Q28" s="51"/>
      <c r="R28" s="51">
        <v>240</v>
      </c>
      <c r="S28" s="33"/>
      <c r="T28" s="34">
        <f t="shared" si="0"/>
        <v>2760</v>
      </c>
    </row>
    <row r="29" spans="1:20" ht="12.75">
      <c r="A29" s="35">
        <v>21</v>
      </c>
      <c r="B29" s="50" t="s">
        <v>17</v>
      </c>
      <c r="C29" s="51">
        <v>240</v>
      </c>
      <c r="D29" s="51">
        <v>240</v>
      </c>
      <c r="E29" s="51">
        <v>120</v>
      </c>
      <c r="F29" s="51">
        <v>1080</v>
      </c>
      <c r="G29" s="51">
        <v>720</v>
      </c>
      <c r="H29" s="50"/>
      <c r="I29" s="51">
        <v>240</v>
      </c>
      <c r="J29" s="50"/>
      <c r="K29" s="51">
        <v>600</v>
      </c>
      <c r="L29" s="51"/>
      <c r="M29" s="51">
        <v>960</v>
      </c>
      <c r="N29" s="26"/>
      <c r="O29" s="51">
        <v>960</v>
      </c>
      <c r="P29" s="51">
        <v>960</v>
      </c>
      <c r="Q29" s="50"/>
      <c r="R29" s="51">
        <v>1080</v>
      </c>
      <c r="S29" s="33"/>
      <c r="T29" s="34">
        <f t="shared" si="0"/>
        <v>7200</v>
      </c>
    </row>
    <row r="30" spans="1:20" ht="12.75">
      <c r="A30" s="66">
        <v>22</v>
      </c>
      <c r="B30" s="50" t="s">
        <v>46</v>
      </c>
      <c r="C30" s="51">
        <v>720</v>
      </c>
      <c r="D30" s="51">
        <v>120</v>
      </c>
      <c r="E30" s="51">
        <v>360</v>
      </c>
      <c r="F30" s="51">
        <v>360</v>
      </c>
      <c r="G30" s="51">
        <v>480</v>
      </c>
      <c r="H30" s="50"/>
      <c r="I30" s="51">
        <v>480</v>
      </c>
      <c r="J30" s="51"/>
      <c r="K30" s="51">
        <v>240</v>
      </c>
      <c r="L30" s="51"/>
      <c r="M30" s="51">
        <v>240</v>
      </c>
      <c r="N30" s="26"/>
      <c r="O30" s="51">
        <v>480</v>
      </c>
      <c r="P30" s="51">
        <v>240</v>
      </c>
      <c r="Q30" s="51"/>
      <c r="R30" s="51">
        <v>480</v>
      </c>
      <c r="S30" s="33"/>
      <c r="T30" s="34">
        <f t="shared" si="0"/>
        <v>4200</v>
      </c>
    </row>
    <row r="31" spans="1:20" ht="12.75">
      <c r="A31" s="30">
        <v>23</v>
      </c>
      <c r="B31" s="50" t="s">
        <v>18</v>
      </c>
      <c r="C31" s="51">
        <v>3060</v>
      </c>
      <c r="D31" s="51">
        <v>5760</v>
      </c>
      <c r="E31" s="51">
        <v>6720</v>
      </c>
      <c r="F31" s="51">
        <v>5580</v>
      </c>
      <c r="G31" s="51">
        <v>5520</v>
      </c>
      <c r="H31" s="51"/>
      <c r="I31" s="51">
        <v>4740</v>
      </c>
      <c r="J31" s="51"/>
      <c r="K31" s="51">
        <v>5400</v>
      </c>
      <c r="L31" s="51"/>
      <c r="M31" s="51">
        <v>5700</v>
      </c>
      <c r="N31" s="26"/>
      <c r="O31" s="51">
        <v>4620</v>
      </c>
      <c r="P31" s="51">
        <v>5580</v>
      </c>
      <c r="Q31" s="51"/>
      <c r="R31" s="51">
        <v>5100</v>
      </c>
      <c r="S31" s="33"/>
      <c r="T31" s="34">
        <f t="shared" si="0"/>
        <v>57780</v>
      </c>
    </row>
    <row r="32" spans="1:20" ht="12.75">
      <c r="A32" s="35">
        <v>24</v>
      </c>
      <c r="B32" s="50" t="s">
        <v>19</v>
      </c>
      <c r="C32" s="51">
        <v>7320</v>
      </c>
      <c r="D32" s="51">
        <v>6960</v>
      </c>
      <c r="E32" s="51">
        <v>6300</v>
      </c>
      <c r="F32" s="51">
        <v>7560</v>
      </c>
      <c r="G32" s="51">
        <v>8700</v>
      </c>
      <c r="H32" s="51"/>
      <c r="I32" s="51">
        <v>7860</v>
      </c>
      <c r="J32" s="51"/>
      <c r="K32" s="51">
        <v>7920</v>
      </c>
      <c r="L32" s="51"/>
      <c r="M32" s="51">
        <v>10020</v>
      </c>
      <c r="N32" s="26"/>
      <c r="O32" s="51">
        <v>9240</v>
      </c>
      <c r="P32" s="51">
        <v>7440</v>
      </c>
      <c r="Q32" s="51"/>
      <c r="R32" s="51">
        <v>10020</v>
      </c>
      <c r="S32" s="33"/>
      <c r="T32" s="34">
        <f t="shared" si="0"/>
        <v>89340</v>
      </c>
    </row>
    <row r="33" spans="1:20" ht="12.75">
      <c r="A33" s="66">
        <v>25</v>
      </c>
      <c r="B33" s="50" t="s">
        <v>53</v>
      </c>
      <c r="C33" s="51">
        <v>120</v>
      </c>
      <c r="D33" s="50"/>
      <c r="E33" s="51">
        <v>180</v>
      </c>
      <c r="F33" s="51">
        <v>120</v>
      </c>
      <c r="G33" s="51">
        <v>120</v>
      </c>
      <c r="H33" s="51"/>
      <c r="I33" s="51">
        <v>60</v>
      </c>
      <c r="J33" s="51"/>
      <c r="K33" s="50"/>
      <c r="L33" s="51"/>
      <c r="M33" s="67"/>
      <c r="N33" s="26"/>
      <c r="O33" s="50"/>
      <c r="P33" s="50"/>
      <c r="Q33" s="51"/>
      <c r="R33" s="50"/>
      <c r="S33" s="33"/>
      <c r="T33" s="34">
        <f t="shared" si="0"/>
        <v>600</v>
      </c>
    </row>
    <row r="34" spans="1:20" ht="12.75">
      <c r="A34" s="30">
        <v>26</v>
      </c>
      <c r="B34" s="50" t="s">
        <v>20</v>
      </c>
      <c r="C34" s="51">
        <v>11100</v>
      </c>
      <c r="D34" s="51">
        <v>13080</v>
      </c>
      <c r="E34" s="51">
        <v>9720</v>
      </c>
      <c r="F34" s="51">
        <f>11760+480</f>
        <v>12240</v>
      </c>
      <c r="G34" s="51">
        <v>13080</v>
      </c>
      <c r="H34" s="51"/>
      <c r="I34" s="51">
        <v>10080</v>
      </c>
      <c r="J34" s="51"/>
      <c r="K34" s="51">
        <v>11520</v>
      </c>
      <c r="L34" s="51"/>
      <c r="M34" s="51">
        <v>14640</v>
      </c>
      <c r="N34" s="26"/>
      <c r="O34" s="51">
        <v>16740</v>
      </c>
      <c r="P34" s="51">
        <v>16320</v>
      </c>
      <c r="Q34" s="51"/>
      <c r="R34" s="51">
        <v>20760</v>
      </c>
      <c r="S34" s="33"/>
      <c r="T34" s="34">
        <f t="shared" si="0"/>
        <v>149280</v>
      </c>
    </row>
    <row r="35" spans="1:20" ht="12.75">
      <c r="A35" s="35"/>
      <c r="B35" s="26"/>
      <c r="C35" s="36">
        <f>SUM(C9:C34)</f>
        <v>173952</v>
      </c>
      <c r="D35" s="36">
        <f>SUM(D9:D34)</f>
        <v>168390</v>
      </c>
      <c r="E35" s="36">
        <f aca="true" t="shared" si="1" ref="E35:S35">SUM(E9:E34)</f>
        <v>187830</v>
      </c>
      <c r="F35" s="36">
        <f t="shared" si="1"/>
        <v>172932</v>
      </c>
      <c r="G35" s="36">
        <f t="shared" si="1"/>
        <v>146580</v>
      </c>
      <c r="H35" s="36">
        <f t="shared" si="1"/>
        <v>1320</v>
      </c>
      <c r="I35" s="36">
        <f t="shared" si="1"/>
        <v>202632</v>
      </c>
      <c r="J35" s="36">
        <f t="shared" si="1"/>
        <v>1320</v>
      </c>
      <c r="K35" s="36">
        <f t="shared" si="1"/>
        <v>181020</v>
      </c>
      <c r="L35" s="36">
        <f>SUM(L9:L34)</f>
        <v>1800</v>
      </c>
      <c r="M35" s="36">
        <f>SUM(M9:M34)</f>
        <v>172382.4</v>
      </c>
      <c r="N35" s="36">
        <f>SUM(N9:N34)</f>
        <v>1080</v>
      </c>
      <c r="O35" s="36">
        <f t="shared" si="1"/>
        <v>176736.47999999998</v>
      </c>
      <c r="P35" s="36">
        <f t="shared" si="1"/>
        <v>172198.8</v>
      </c>
      <c r="Q35" s="36">
        <f t="shared" si="1"/>
        <v>1680</v>
      </c>
      <c r="R35" s="36">
        <f t="shared" si="1"/>
        <v>194340</v>
      </c>
      <c r="S35" s="36">
        <f t="shared" si="1"/>
        <v>0</v>
      </c>
      <c r="T35" s="36">
        <f>SUM(T9:T34)</f>
        <v>1956193.6800000002</v>
      </c>
    </row>
    <row r="36" spans="1:20" ht="12.75">
      <c r="A36" s="26"/>
      <c r="B36" s="52" t="s">
        <v>3</v>
      </c>
      <c r="C36" s="34">
        <f>+C35</f>
        <v>173952</v>
      </c>
      <c r="D36" s="34">
        <f>+D35</f>
        <v>168390</v>
      </c>
      <c r="E36" s="34">
        <f>+E35</f>
        <v>187830</v>
      </c>
      <c r="F36" s="34">
        <f>+F35</f>
        <v>172932</v>
      </c>
      <c r="G36" s="110">
        <f>SUM(G35:H35)</f>
        <v>147900</v>
      </c>
      <c r="H36" s="111"/>
      <c r="I36" s="110">
        <f>SUM(I35:J35)</f>
        <v>203952</v>
      </c>
      <c r="J36" s="111"/>
      <c r="K36" s="110">
        <f>SUM(K35:L35)</f>
        <v>182820</v>
      </c>
      <c r="L36" s="111"/>
      <c r="M36" s="110">
        <f>SUM(M35:N35)</f>
        <v>173462.4</v>
      </c>
      <c r="N36" s="111"/>
      <c r="O36" s="65">
        <f>SUM(O35)</f>
        <v>176736.47999999998</v>
      </c>
      <c r="P36" s="110">
        <f>SUM(P35:Q35)</f>
        <v>173878.8</v>
      </c>
      <c r="Q36" s="111"/>
      <c r="R36" s="53">
        <f>SUM(R35)</f>
        <v>194340</v>
      </c>
      <c r="S36" s="53">
        <f>SUM(S35)</f>
        <v>0</v>
      </c>
      <c r="T36" s="34">
        <f>SUM(C36:S36)</f>
        <v>1956193.68</v>
      </c>
    </row>
    <row r="37" spans="1:20" ht="12.75">
      <c r="A37" s="18"/>
      <c r="B37" s="57"/>
      <c r="C37" s="59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</row>
  </sheetData>
  <sheetProtection/>
  <mergeCells count="12">
    <mergeCell ref="G36:H36"/>
    <mergeCell ref="I36:J36"/>
    <mergeCell ref="K7:L7"/>
    <mergeCell ref="A7:A8"/>
    <mergeCell ref="B7:B8"/>
    <mergeCell ref="I7:J7"/>
    <mergeCell ref="G7:H7"/>
    <mergeCell ref="K36:L36"/>
    <mergeCell ref="M7:N7"/>
    <mergeCell ref="M36:N36"/>
    <mergeCell ref="P7:Q7"/>
    <mergeCell ref="P36:Q36"/>
  </mergeCells>
  <printOptions/>
  <pageMargins left="0.35433070866141736" right="0.1968503937007874" top="0.5905511811023623" bottom="0.2362204724409449" header="0.11811023622047245" footer="0.15748031496062992"/>
  <pageSetup horizontalDpi="300" verticalDpi="300" orientation="landscape" paperSize="9" scale="70" r:id="rId1"/>
  <headerFooter alignWithMargins="0">
    <oddFooter>&amp;C&amp;9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M10" sqref="M10"/>
    </sheetView>
  </sheetViews>
  <sheetFormatPr defaultColWidth="9.140625" defaultRowHeight="12.75"/>
  <cols>
    <col min="2" max="2" width="24.140625" style="0" customWidth="1"/>
  </cols>
  <sheetData>
    <row r="1" spans="1:4" s="1" customFormat="1" ht="12.75">
      <c r="A1" s="6" t="s">
        <v>2</v>
      </c>
      <c r="B1" s="3"/>
      <c r="C1" s="10"/>
      <c r="D1" s="2"/>
    </row>
    <row r="2" spans="1:4" s="1" customFormat="1" ht="12.75">
      <c r="A2" s="6"/>
      <c r="B2" s="3"/>
      <c r="C2" s="10"/>
      <c r="D2" s="2"/>
    </row>
    <row r="3" spans="1:4" s="1" customFormat="1" ht="12.75">
      <c r="A3" s="6"/>
      <c r="B3" s="3"/>
      <c r="C3" s="10"/>
      <c r="D3" s="2"/>
    </row>
    <row r="4" spans="1:4" s="1" customFormat="1" ht="15.75">
      <c r="A4" s="6"/>
      <c r="B4" s="20" t="s">
        <v>58</v>
      </c>
      <c r="C4" s="10"/>
      <c r="D4" s="2"/>
    </row>
    <row r="5" spans="1:4" s="1" customFormat="1" ht="12.75">
      <c r="A5" s="2"/>
      <c r="B5" s="6"/>
      <c r="C5" s="10"/>
      <c r="D5" s="2"/>
    </row>
    <row r="6" spans="1:4" s="1" customFormat="1" ht="12.75">
      <c r="A6" s="2"/>
      <c r="B6" s="6"/>
      <c r="C6" s="10"/>
      <c r="D6" s="2"/>
    </row>
    <row r="7" spans="1:15" s="1" customFormat="1" ht="12.75">
      <c r="A7" s="101" t="s">
        <v>1</v>
      </c>
      <c r="B7" s="101" t="s">
        <v>0</v>
      </c>
      <c r="C7" s="112">
        <v>43101</v>
      </c>
      <c r="D7" s="112">
        <v>43132</v>
      </c>
      <c r="E7" s="112">
        <v>43160</v>
      </c>
      <c r="F7" s="112">
        <v>43191</v>
      </c>
      <c r="G7" s="112">
        <v>43221</v>
      </c>
      <c r="H7" s="112">
        <v>43252</v>
      </c>
      <c r="I7" s="112">
        <v>43282</v>
      </c>
      <c r="J7" s="112">
        <v>43313</v>
      </c>
      <c r="K7" s="112">
        <v>43344</v>
      </c>
      <c r="L7" s="112">
        <v>43374</v>
      </c>
      <c r="M7" s="112">
        <v>43405</v>
      </c>
      <c r="N7" s="112">
        <v>43435</v>
      </c>
      <c r="O7" s="92" t="s">
        <v>3</v>
      </c>
    </row>
    <row r="8" spans="1:15" s="1" customFormat="1" ht="12.75">
      <c r="A8" s="102"/>
      <c r="B8" s="102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93"/>
    </row>
    <row r="9" spans="1:15" s="1" customFormat="1" ht="12.75">
      <c r="A9" s="30">
        <v>1</v>
      </c>
      <c r="B9" s="31" t="s">
        <v>51</v>
      </c>
      <c r="C9" s="60">
        <v>380</v>
      </c>
      <c r="D9" s="60">
        <v>160</v>
      </c>
      <c r="E9" s="32">
        <v>280</v>
      </c>
      <c r="F9" s="60">
        <v>320</v>
      </c>
      <c r="G9" s="60">
        <v>340</v>
      </c>
      <c r="H9" s="32">
        <v>800</v>
      </c>
      <c r="I9" s="60">
        <v>640</v>
      </c>
      <c r="J9" s="60">
        <v>720</v>
      </c>
      <c r="K9" s="60">
        <v>720</v>
      </c>
      <c r="L9" s="60">
        <v>820</v>
      </c>
      <c r="M9" s="60">
        <v>420</v>
      </c>
      <c r="N9" s="60"/>
      <c r="O9" s="34">
        <f>SUM(C9:N9)</f>
        <v>5600</v>
      </c>
    </row>
    <row r="10" spans="1:15" ht="12.75">
      <c r="A10" s="31"/>
      <c r="B10" s="52" t="s">
        <v>3</v>
      </c>
      <c r="C10" s="34">
        <f>+C9</f>
        <v>380</v>
      </c>
      <c r="D10" s="34">
        <f aca="true" t="shared" si="0" ref="D10:O10">+D9</f>
        <v>160</v>
      </c>
      <c r="E10" s="34">
        <f t="shared" si="0"/>
        <v>280</v>
      </c>
      <c r="F10" s="34">
        <f t="shared" si="0"/>
        <v>320</v>
      </c>
      <c r="G10" s="34">
        <f t="shared" si="0"/>
        <v>340</v>
      </c>
      <c r="H10" s="34">
        <f t="shared" si="0"/>
        <v>800</v>
      </c>
      <c r="I10" s="34">
        <f t="shared" si="0"/>
        <v>640</v>
      </c>
      <c r="J10" s="34">
        <f t="shared" si="0"/>
        <v>720</v>
      </c>
      <c r="K10" s="34">
        <f t="shared" si="0"/>
        <v>720</v>
      </c>
      <c r="L10" s="34">
        <f t="shared" si="0"/>
        <v>820</v>
      </c>
      <c r="M10" s="34">
        <f t="shared" si="0"/>
        <v>420</v>
      </c>
      <c r="N10" s="34">
        <f t="shared" si="0"/>
        <v>0</v>
      </c>
      <c r="O10" s="34">
        <f t="shared" si="0"/>
        <v>5600</v>
      </c>
    </row>
    <row r="11" spans="1:15" ht="12.7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12.7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>
        <f>+O10+'[1]Detaliere plati-circuit inchis'!$O$39</f>
        <v>15220</v>
      </c>
    </row>
    <row r="13" spans="1:15" ht="12.7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</sheetData>
  <mergeCells count="15">
    <mergeCell ref="M7:M8"/>
    <mergeCell ref="N7:N8"/>
    <mergeCell ref="O7:O8"/>
    <mergeCell ref="I7:I8"/>
    <mergeCell ref="J7:J8"/>
    <mergeCell ref="K7:K8"/>
    <mergeCell ref="L7:L8"/>
    <mergeCell ref="E7:E8"/>
    <mergeCell ref="F7:F8"/>
    <mergeCell ref="G7:G8"/>
    <mergeCell ref="H7:H8"/>
    <mergeCell ref="A7:A8"/>
    <mergeCell ref="B7:B8"/>
    <mergeCell ref="C7:C8"/>
    <mergeCell ref="D7:D8"/>
  </mergeCells>
  <printOptions/>
  <pageMargins left="0.35433070866141736" right="0.35433070866141736" top="0.984251968503937" bottom="0.984251968503937" header="0.5118110236220472" footer="0.5118110236220472"/>
  <pageSetup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48"/>
  <sheetViews>
    <sheetView workbookViewId="0" topLeftCell="A1">
      <selection activeCell="B1" sqref="B1:B26"/>
    </sheetView>
  </sheetViews>
  <sheetFormatPr defaultColWidth="9.140625" defaultRowHeight="12.75"/>
  <cols>
    <col min="1" max="1" width="43.28125" style="54" customWidth="1"/>
    <col min="2" max="2" width="9.140625" style="54" customWidth="1"/>
    <col min="3" max="8" width="9.140625" style="86" customWidth="1"/>
  </cols>
  <sheetData>
    <row r="1" spans="1:3" ht="12.75">
      <c r="A1" t="s">
        <v>5</v>
      </c>
      <c r="B1" s="69">
        <v>13260</v>
      </c>
      <c r="C1" s="50" t="s">
        <v>4</v>
      </c>
    </row>
    <row r="2" spans="1:3" ht="13.5" customHeight="1">
      <c r="A2" t="s">
        <v>5</v>
      </c>
      <c r="B2" s="69">
        <v>480</v>
      </c>
      <c r="C2" s="50" t="s">
        <v>5</v>
      </c>
    </row>
    <row r="3" spans="1:3" ht="12.75">
      <c r="A3" t="s">
        <v>21</v>
      </c>
      <c r="B3" s="69">
        <v>13200</v>
      </c>
      <c r="C3" s="50" t="s">
        <v>21</v>
      </c>
    </row>
    <row r="4" spans="1:3" ht="12.75">
      <c r="A4" t="s">
        <v>6</v>
      </c>
      <c r="B4" s="69">
        <v>1200</v>
      </c>
      <c r="C4" s="50" t="s">
        <v>6</v>
      </c>
    </row>
    <row r="5" spans="1:3" ht="12.75">
      <c r="A5" t="s">
        <v>22</v>
      </c>
      <c r="B5" s="69">
        <v>600</v>
      </c>
      <c r="C5" s="50" t="s">
        <v>22</v>
      </c>
    </row>
    <row r="6" spans="1:3" ht="12.75">
      <c r="A6" t="s">
        <v>7</v>
      </c>
      <c r="B6" s="51">
        <v>3240</v>
      </c>
      <c r="C6" s="50" t="s">
        <v>7</v>
      </c>
    </row>
    <row r="7" spans="1:3" ht="12.75">
      <c r="A7" t="s">
        <v>23</v>
      </c>
      <c r="B7" s="69">
        <v>12240</v>
      </c>
      <c r="C7" s="50" t="s">
        <v>23</v>
      </c>
    </row>
    <row r="8" spans="1:3" ht="12.75">
      <c r="A8" t="s">
        <v>27</v>
      </c>
      <c r="B8" s="51">
        <v>1560</v>
      </c>
      <c r="C8" s="50" t="s">
        <v>27</v>
      </c>
    </row>
    <row r="9" spans="1:3" ht="12.75">
      <c r="A9" t="s">
        <v>28</v>
      </c>
      <c r="B9" s="69">
        <v>1500</v>
      </c>
      <c r="C9" s="50" t="s">
        <v>28</v>
      </c>
    </row>
    <row r="10" spans="1:3" ht="12.75">
      <c r="A10" t="s">
        <v>9</v>
      </c>
      <c r="B10" s="69">
        <v>29520</v>
      </c>
      <c r="C10" s="50" t="s">
        <v>9</v>
      </c>
    </row>
    <row r="11" spans="1:3" ht="12.75">
      <c r="A11" t="s">
        <v>10</v>
      </c>
      <c r="B11" s="69">
        <v>1440</v>
      </c>
      <c r="C11" s="50" t="s">
        <v>10</v>
      </c>
    </row>
    <row r="12" spans="1:3" ht="12.75">
      <c r="A12" t="s">
        <v>11</v>
      </c>
      <c r="B12" s="69">
        <v>960</v>
      </c>
      <c r="C12" s="50" t="s">
        <v>11</v>
      </c>
    </row>
    <row r="13" spans="1:3" ht="12.75">
      <c r="A13" t="s">
        <v>32</v>
      </c>
      <c r="B13" s="69">
        <v>720</v>
      </c>
      <c r="C13" s="50" t="s">
        <v>32</v>
      </c>
    </row>
    <row r="14" spans="1:3" ht="12.75">
      <c r="A14" t="s">
        <v>12</v>
      </c>
      <c r="B14" s="69">
        <v>360</v>
      </c>
      <c r="C14" s="50" t="s">
        <v>12</v>
      </c>
    </row>
    <row r="15" spans="1:3" ht="12.75">
      <c r="A15" t="s">
        <v>13</v>
      </c>
      <c r="B15" s="69">
        <v>61140</v>
      </c>
      <c r="C15" s="50" t="s">
        <v>13</v>
      </c>
    </row>
    <row r="16" spans="1:3" ht="12.75">
      <c r="A16" t="s">
        <v>34</v>
      </c>
      <c r="B16" s="69">
        <v>900</v>
      </c>
      <c r="C16" s="50" t="s">
        <v>34</v>
      </c>
    </row>
    <row r="17" spans="1:3" ht="12.75">
      <c r="A17" t="s">
        <v>14</v>
      </c>
      <c r="B17" s="69">
        <v>11460</v>
      </c>
      <c r="C17" s="50" t="s">
        <v>14</v>
      </c>
    </row>
    <row r="18" spans="1:3" ht="12.75">
      <c r="A18" t="s">
        <v>37</v>
      </c>
      <c r="B18" s="69">
        <v>120</v>
      </c>
      <c r="C18" s="50" t="s">
        <v>37</v>
      </c>
    </row>
    <row r="19" spans="1:3" ht="12.75">
      <c r="A19" t="s">
        <v>15</v>
      </c>
      <c r="B19" s="69">
        <v>2760</v>
      </c>
      <c r="C19" s="50" t="s">
        <v>15</v>
      </c>
    </row>
    <row r="20" spans="1:3" ht="12.75">
      <c r="A20" t="s">
        <v>43</v>
      </c>
      <c r="B20" s="69">
        <v>240</v>
      </c>
      <c r="C20" s="50" t="s">
        <v>43</v>
      </c>
    </row>
    <row r="21" spans="1:3" ht="12.75">
      <c r="A21" t="s">
        <v>17</v>
      </c>
      <c r="B21" s="69">
        <v>1080</v>
      </c>
      <c r="C21" s="50" t="s">
        <v>17</v>
      </c>
    </row>
    <row r="22" spans="1:3" ht="12.75">
      <c r="A22" t="s">
        <v>46</v>
      </c>
      <c r="B22" s="69">
        <v>480</v>
      </c>
      <c r="C22" s="50" t="s">
        <v>46</v>
      </c>
    </row>
    <row r="23" spans="1:3" ht="12.75">
      <c r="A23" t="s">
        <v>69</v>
      </c>
      <c r="B23" s="69">
        <v>5100</v>
      </c>
      <c r="C23" s="50" t="s">
        <v>18</v>
      </c>
    </row>
    <row r="24" spans="1:3" ht="12.75">
      <c r="A24" t="s">
        <v>19</v>
      </c>
      <c r="B24" s="69">
        <v>10020</v>
      </c>
      <c r="C24" s="50" t="s">
        <v>19</v>
      </c>
    </row>
    <row r="25" ht="12.75">
      <c r="C25" s="50" t="s">
        <v>53</v>
      </c>
    </row>
    <row r="26" spans="1:3" ht="12.75">
      <c r="A26" t="s">
        <v>20</v>
      </c>
      <c r="B26" s="69">
        <v>20760</v>
      </c>
      <c r="C26" s="50" t="s">
        <v>20</v>
      </c>
    </row>
    <row r="27" spans="1:2" ht="12.75">
      <c r="A27"/>
      <c r="B27" s="68"/>
    </row>
    <row r="28" ht="12.75">
      <c r="A28"/>
    </row>
    <row r="29" ht="12.75">
      <c r="A29"/>
    </row>
    <row r="30" ht="12.75">
      <c r="A30"/>
    </row>
    <row r="31" ht="12.75">
      <c r="A31" s="86"/>
    </row>
    <row r="32" ht="12.75">
      <c r="A32" s="86"/>
    </row>
    <row r="33" ht="12.75">
      <c r="A33" s="86"/>
    </row>
    <row r="34" ht="12.75">
      <c r="A34" s="86"/>
    </row>
    <row r="35" ht="12.75">
      <c r="A35" s="86"/>
    </row>
    <row r="36" ht="12.75">
      <c r="A36" s="86"/>
    </row>
    <row r="37" ht="12.75">
      <c r="A37" s="86"/>
    </row>
    <row r="38" ht="12.75">
      <c r="A38" s="86"/>
    </row>
    <row r="39" ht="12.75">
      <c r="A39" s="86"/>
    </row>
    <row r="40" ht="12.75">
      <c r="A40" s="86"/>
    </row>
    <row r="41" ht="12.75">
      <c r="A41" s="86"/>
    </row>
    <row r="42" ht="12.75">
      <c r="A42" s="86"/>
    </row>
    <row r="43" ht="12.75">
      <c r="A43" s="86"/>
    </row>
    <row r="44" ht="12.75">
      <c r="A44" s="86"/>
    </row>
    <row r="45" ht="12.75">
      <c r="A45" s="86"/>
    </row>
    <row r="46" ht="12.75">
      <c r="A46" s="86"/>
    </row>
    <row r="49" ht="12.75">
      <c r="A49" s="86"/>
    </row>
    <row r="50" ht="12.75">
      <c r="A50" s="86"/>
    </row>
    <row r="51" ht="12.75">
      <c r="A51" s="86"/>
    </row>
    <row r="52" ht="12.75">
      <c r="A52" s="86"/>
    </row>
    <row r="53" ht="12.75">
      <c r="A53" s="86"/>
    </row>
    <row r="54" ht="12.75">
      <c r="A54" s="86"/>
    </row>
    <row r="55" ht="12.75">
      <c r="A55" s="86"/>
    </row>
    <row r="56" ht="12.75">
      <c r="A56" s="86"/>
    </row>
    <row r="57" ht="12.75">
      <c r="A57" s="86"/>
    </row>
    <row r="58" ht="12.75">
      <c r="A58" s="86"/>
    </row>
    <row r="59" ht="12.75">
      <c r="A59" s="86"/>
    </row>
    <row r="60" ht="12.75">
      <c r="A60" s="86"/>
    </row>
    <row r="61" ht="12.75">
      <c r="A61" s="86"/>
    </row>
    <row r="62" ht="12.75">
      <c r="A62" s="86"/>
    </row>
    <row r="63" ht="12.75">
      <c r="A63" s="86"/>
    </row>
    <row r="64" ht="12.75">
      <c r="A64" s="86"/>
    </row>
    <row r="65" ht="12.75">
      <c r="A65" s="86"/>
    </row>
    <row r="66" ht="12.75">
      <c r="A66" s="86"/>
    </row>
    <row r="67" ht="12.75">
      <c r="A67" s="86"/>
    </row>
    <row r="68" ht="12.75">
      <c r="A68" s="86"/>
    </row>
    <row r="69" ht="12.75">
      <c r="A69" s="86"/>
    </row>
    <row r="70" ht="12.75">
      <c r="A70" s="86"/>
    </row>
    <row r="71" ht="12.75">
      <c r="A71" s="86"/>
    </row>
    <row r="72" ht="12.75">
      <c r="A72" s="86"/>
    </row>
    <row r="73" ht="12.75">
      <c r="A73" s="86"/>
    </row>
    <row r="74" ht="12.75">
      <c r="A74" s="86"/>
    </row>
    <row r="75" ht="12.75">
      <c r="A75" s="86"/>
    </row>
    <row r="76" ht="12.75">
      <c r="A76" s="86"/>
    </row>
    <row r="77" ht="12.75">
      <c r="A77" s="86"/>
    </row>
    <row r="78" ht="12.75">
      <c r="A78" s="86"/>
    </row>
    <row r="79" ht="12.75">
      <c r="A79" s="86"/>
    </row>
    <row r="80" ht="12.75">
      <c r="A80" s="86"/>
    </row>
    <row r="81" ht="12.75">
      <c r="A81" s="86"/>
    </row>
    <row r="82" ht="12.75">
      <c r="A82" s="86"/>
    </row>
    <row r="83" ht="12.75">
      <c r="A83" s="86"/>
    </row>
    <row r="84" ht="12.75">
      <c r="A84" s="86"/>
    </row>
    <row r="85" ht="12.75">
      <c r="A85" s="86"/>
    </row>
    <row r="86" ht="12.75">
      <c r="A86" s="86"/>
    </row>
    <row r="87" ht="12.75">
      <c r="A87" s="86"/>
    </row>
    <row r="88" ht="12.75">
      <c r="A88" s="86"/>
    </row>
    <row r="89" ht="12.75">
      <c r="A89" s="86"/>
    </row>
    <row r="90" ht="12.75">
      <c r="A90" s="86"/>
    </row>
    <row r="91" ht="12.75">
      <c r="A91" s="86"/>
    </row>
    <row r="92" ht="12.75">
      <c r="A92" s="86"/>
    </row>
    <row r="93" ht="12.75">
      <c r="A93" s="86"/>
    </row>
    <row r="94" ht="12.75">
      <c r="A94" s="86"/>
    </row>
    <row r="95" ht="12.75">
      <c r="A95" s="86"/>
    </row>
    <row r="96" ht="12.75">
      <c r="A96" s="86"/>
    </row>
    <row r="97" ht="12.75">
      <c r="A97" s="86"/>
    </row>
    <row r="98" ht="12.75">
      <c r="A98" s="86"/>
    </row>
    <row r="99" ht="12.75">
      <c r="A99" s="87"/>
    </row>
    <row r="100" ht="12.75">
      <c r="A100" s="87"/>
    </row>
    <row r="101" ht="12.75">
      <c r="A101" s="87"/>
    </row>
    <row r="102" ht="12.75">
      <c r="A102" s="87"/>
    </row>
    <row r="103" ht="12.75">
      <c r="A103" s="87"/>
    </row>
    <row r="104" ht="12.75">
      <c r="A104" s="87"/>
    </row>
    <row r="214" ht="12.75">
      <c r="A214" s="55"/>
    </row>
    <row r="215" ht="12.75">
      <c r="A215" s="55"/>
    </row>
    <row r="216" ht="12.75">
      <c r="A216" s="55"/>
    </row>
    <row r="219" ht="12.75">
      <c r="A219" s="55"/>
    </row>
    <row r="220" ht="12.75">
      <c r="A220" s="55"/>
    </row>
    <row r="221" ht="12.75">
      <c r="A221" s="55"/>
    </row>
    <row r="222" ht="12.75">
      <c r="A222" s="55"/>
    </row>
    <row r="225" ht="12.75">
      <c r="A225" s="55"/>
    </row>
    <row r="226" ht="12.75">
      <c r="A226" s="55"/>
    </row>
    <row r="229" ht="12.75">
      <c r="A229" s="55"/>
    </row>
    <row r="246" ht="12.75">
      <c r="A246" s="55"/>
    </row>
    <row r="248" ht="12.75">
      <c r="A248" s="55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carmenb</dc:creator>
  <cp:keywords/>
  <dc:description/>
  <cp:lastModifiedBy>hartopanu</cp:lastModifiedBy>
  <cp:lastPrinted>2017-11-23T09:50:49Z</cp:lastPrinted>
  <dcterms:created xsi:type="dcterms:W3CDTF">2014-04-08T10:17:09Z</dcterms:created>
  <dcterms:modified xsi:type="dcterms:W3CDTF">2019-02-21T07:40:12Z</dcterms:modified>
  <cp:category/>
  <cp:version/>
  <cp:contentType/>
  <cp:contentStatus/>
</cp:coreProperties>
</file>