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2555" tabRatio="148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Titles" localSheetId="0">'Sheet1'!$A:$B,'Sheet1'!$5:$7</definedName>
  </definedNames>
  <calcPr fullCalcOnLoad="1"/>
</workbook>
</file>

<file path=xl/sharedStrings.xml><?xml version="1.0" encoding="utf-8"?>
<sst xmlns="http://schemas.openxmlformats.org/spreadsheetml/2006/main" count="764" uniqueCount="89">
  <si>
    <t>CASA DE SANATATE VASLUI</t>
  </si>
  <si>
    <t>NR CRT</t>
  </si>
  <si>
    <t>DENUMIRE FURNIZOR</t>
  </si>
  <si>
    <t>POGRAME NATIONALE DE SANTATATE</t>
  </si>
  <si>
    <t>DIABET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</si>
  <si>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</si>
  <si>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</si>
  <si>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</si>
  <si>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</si>
  <si>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</si>
  <si>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</si>
  <si>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</si>
  <si>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</si>
  <si>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</si>
  <si>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</si>
  <si>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</si>
  <si>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</si>
  <si>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</si>
  <si>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ONCOLOGIE</t>
  </si>
  <si>
    <t>TRANSPLANT</t>
  </si>
  <si>
    <t>BOLI RARE</t>
  </si>
  <si>
    <t>TESTE</t>
  </si>
  <si>
    <t>HEMOBLOBINA</t>
  </si>
  <si>
    <t>MEDICAMENTE</t>
  </si>
  <si>
    <t>HEMOGLOB</t>
  </si>
  <si>
    <t>BALSAM SRL NEGRESTI</t>
  </si>
  <si>
    <t>BIOSFARM SRL BARLAD</t>
  </si>
  <si>
    <t>CATENA HYGEIA</t>
  </si>
  <si>
    <t>CHIMFARM SRL VASLUI</t>
  </si>
  <si>
    <t>CORAGAFARM</t>
  </si>
  <si>
    <t>DANIELOPOLU</t>
  </si>
  <si>
    <t>ELIXIR SRL BARLAD</t>
  </si>
  <si>
    <t>FARMAB SRL VASLUI</t>
  </si>
  <si>
    <t>FARMACO GAMA SRL</t>
  </si>
  <si>
    <t>FARMNOVA SRL HUSI</t>
  </si>
  <si>
    <t>HELIANTHI SRL</t>
  </si>
  <si>
    <t>HYPOCRATE SRL BARLAD</t>
  </si>
  <si>
    <t>INAFARM STAR</t>
  </si>
  <si>
    <t>LAVIRA TRANSPORT SRL</t>
  </si>
  <si>
    <t>MEDIMFARM TOPFARM S.A.</t>
  </si>
  <si>
    <t>PARACELSUS</t>
  </si>
  <si>
    <t>PLANTAGO TEHNOFARM SRL VASLUI</t>
  </si>
  <si>
    <t>PROFARM COMP</t>
  </si>
  <si>
    <t>RA SRL VASLUI</t>
  </si>
  <si>
    <t>ROPHARMA SA</t>
  </si>
  <si>
    <t>ROSIFARM</t>
  </si>
  <si>
    <t>S.C. MIDOR FARM SRL</t>
  </si>
  <si>
    <t>S.C.SANTAVIC FARM SRL</t>
  </si>
  <si>
    <t>SIEPCOFAR</t>
  </si>
  <si>
    <t>SANTAC FARM VASLUI</t>
  </si>
  <si>
    <t>SASVIRO</t>
  </si>
  <si>
    <t>SC ADRYMAR</t>
  </si>
  <si>
    <t>SC ALPHA MED SRL</t>
  </si>
  <si>
    <t>SC ARCALEANU FARM SRL</t>
  </si>
  <si>
    <t>SC AVALUX-STAR SRL</t>
  </si>
  <si>
    <t>SC CRATEGUS PHARMA SRL</t>
  </si>
  <si>
    <t>SC DAVILLA SRL</t>
  </si>
  <si>
    <t>SC ELEFARM SRL BARLAD</t>
  </si>
  <si>
    <t>SC FARMABEN SRL</t>
  </si>
  <si>
    <t>SC LEVENTICA SRL</t>
  </si>
  <si>
    <t>SC MENTOGELY SRL</t>
  </si>
  <si>
    <t>SC NIKI PHARM SRL</t>
  </si>
  <si>
    <t>SC PRIMULA SRL</t>
  </si>
  <si>
    <t>SC PROFILACT FARM SRL</t>
  </si>
  <si>
    <t>SC PUNCTFARM SRL</t>
  </si>
  <si>
    <t>SC SANIFARM SRL</t>
  </si>
  <si>
    <t>SC VITAFARM SRL</t>
  </si>
  <si>
    <t>SC VIVIAN SRL MICLESTI VS</t>
  </si>
  <si>
    <t>SENSIBLU SRL</t>
  </si>
  <si>
    <t>SPATIFILIUS</t>
  </si>
  <si>
    <t>TELKAPHARM SRL</t>
  </si>
  <si>
    <t>TERAPIA SRL BARLAD</t>
  </si>
  <si>
    <t>TONIC LIFE FARMA</t>
  </si>
  <si>
    <t>VITALPHARM SRL</t>
  </si>
  <si>
    <t>VOIN</t>
  </si>
  <si>
    <t>FARM</t>
  </si>
  <si>
    <t>CES</t>
  </si>
  <si>
    <t>IRAFAM</t>
  </si>
  <si>
    <t>SITUATIA PLATILOR EFECTUATE PENTRU MEDICAMENTE PENTRU BOLI CRONICE CU RISC CRESCUT UTILIZATE IN PROGRAMELE NATIONALE CU SCOP CURATIV 2019</t>
  </si>
  <si>
    <t>ces</t>
  </si>
  <si>
    <t>ONIAGROFARM</t>
  </si>
  <si>
    <t>ONCOLOGIE cost volum</t>
  </si>
  <si>
    <t>ONCOL</t>
  </si>
  <si>
    <t>TRANSPL</t>
  </si>
  <si>
    <t>TOTAL PNS, DIN CARE:</t>
  </si>
  <si>
    <t>SENSIBLU</t>
  </si>
  <si>
    <t>S.I.E.P.C.O.F.A.R.</t>
  </si>
  <si>
    <t>SC BIAMAFARM SRL</t>
  </si>
  <si>
    <t>dec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</si>
</sst>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9" applyFont="1" applyAlignment="1">
      <alignment horizontal="left"/>
      <protection/>
    </xf>
    <xf numFmtId="0" fontId="2" fillId="0" borderId="0" xfId="19" applyFont="1" applyAlignment="1">
      <alignment horizontal="left"/>
      <protection/>
    </xf>
    <xf numFmtId="0" fontId="3" fillId="0" borderId="1" xfId="19" applyFont="1" applyFill="1" applyBorder="1" applyAlignment="1">
      <alignment vertical="center"/>
      <protection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4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4" fontId="3" fillId="0" borderId="0" xfId="0" applyNumberFormat="1" applyFont="1" applyAlignment="1">
      <alignment/>
    </xf>
    <xf numFmtId="4" fontId="6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5" fillId="0" borderId="2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3" fillId="0" borderId="5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3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4" fontId="6" fillId="0" borderId="11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7" fillId="0" borderId="8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4" fillId="3" borderId="0" xfId="0" applyNumberFormat="1" applyFont="1" applyFill="1" applyBorder="1" applyAlignment="1">
      <alignment horizontal="left"/>
    </xf>
    <xf numFmtId="4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LATI NOIEMBRIE PT FACTURI AUGU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ti%20programe%20efectuate%20pe%20IANUARIE-decembrie%202019%20pentru%20farmaciile%20cu%20circuit%20inch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rtopanu\Documents\RAPORT\cons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iere plati-circuit inchis"/>
    </sheetNames>
    <sheetDataSet>
      <sheetData sheetId="0">
        <row r="13">
          <cell r="R13">
            <v>2588040.0799999996</v>
          </cell>
        </row>
        <row r="20">
          <cell r="R20">
            <v>3196100.0000000005</v>
          </cell>
        </row>
        <row r="27">
          <cell r="R27">
            <v>657209.8399999999</v>
          </cell>
        </row>
        <row r="42">
          <cell r="R42">
            <v>7940</v>
          </cell>
        </row>
        <row r="54">
          <cell r="R54">
            <v>2329.88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  <sheetName val="2020"/>
    </sheetNames>
    <sheetDataSet>
      <sheetData sheetId="4">
        <row r="279">
          <cell r="L279">
            <v>1864480.79</v>
          </cell>
        </row>
        <row r="319">
          <cell r="L319">
            <v>1043856.15</v>
          </cell>
        </row>
        <row r="359">
          <cell r="L359">
            <v>2687107.52</v>
          </cell>
        </row>
        <row r="399">
          <cell r="L399">
            <v>1781558.49</v>
          </cell>
        </row>
        <row r="437">
          <cell r="M437">
            <v>7151140</v>
          </cell>
        </row>
        <row r="438">
          <cell r="M438">
            <v>664720</v>
          </cell>
        </row>
        <row r="439">
          <cell r="L439">
            <v>1822842.17</v>
          </cell>
          <cell r="M439">
            <v>23344619.999999993</v>
          </cell>
        </row>
        <row r="440">
          <cell r="M440">
            <v>1007210</v>
          </cell>
        </row>
        <row r="441">
          <cell r="M441">
            <v>3196100.0000000005</v>
          </cell>
        </row>
        <row r="442">
          <cell r="M442">
            <v>645230</v>
          </cell>
        </row>
        <row r="443">
          <cell r="M443">
            <v>2236220</v>
          </cell>
        </row>
        <row r="453">
          <cell r="M453">
            <v>14940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9.140625" defaultRowHeight="12.75"/>
  <cols>
    <col min="1" max="1" width="7.28125" style="0" customWidth="1"/>
    <col min="2" max="2" width="23.8515625" style="0" customWidth="1"/>
    <col min="3" max="3" width="10.8515625" style="5" customWidth="1"/>
    <col min="4" max="4" width="5.7109375" style="5" bestFit="1" customWidth="1"/>
    <col min="5" max="5" width="9.140625" style="8" customWidth="1"/>
    <col min="6" max="6" width="5.7109375" style="8" bestFit="1" customWidth="1"/>
    <col min="7" max="7" width="9.140625" style="5" customWidth="1"/>
    <col min="8" max="8" width="9.140625" style="8" customWidth="1"/>
    <col min="9" max="10" width="9.140625" style="5" customWidth="1"/>
    <col min="11" max="11" width="10.28125" style="5" customWidth="1"/>
    <col min="12" max="13" width="9.140625" style="5" customWidth="1"/>
    <col min="14" max="15" width="9.140625" style="8" customWidth="1"/>
    <col min="16" max="16" width="10.00390625" style="8" bestFit="1" customWidth="1"/>
    <col min="17" max="17" width="9.140625" style="8" customWidth="1"/>
    <col min="18" max="18" width="13.28125" style="8" customWidth="1"/>
    <col min="19" max="19" width="7.8515625" style="8" bestFit="1" customWidth="1"/>
    <col min="20" max="20" width="10.00390625" style="8" bestFit="1" customWidth="1"/>
    <col min="21" max="21" width="9.140625" style="8" customWidth="1"/>
    <col min="22" max="22" width="10.00390625" style="8" bestFit="1" customWidth="1"/>
    <col min="23" max="23" width="9.140625" style="8" customWidth="1"/>
    <col min="24" max="24" width="10.00390625" style="8" bestFit="1" customWidth="1"/>
    <col min="25" max="25" width="9.140625" style="8" customWidth="1"/>
    <col min="26" max="26" width="12.7109375" style="5" bestFit="1" customWidth="1"/>
    <col min="27" max="27" width="10.8515625" style="0" customWidth="1"/>
    <col min="35" max="38" width="9.140625" style="7" customWidth="1"/>
    <col min="39" max="39" width="11.7109375" style="0" bestFit="1" customWidth="1"/>
    <col min="43" max="45" width="9.140625" style="8" customWidth="1"/>
    <col min="47" max="47" width="10.00390625" style="0" bestFit="1" customWidth="1"/>
    <col min="48" max="59" width="9.140625" style="8" customWidth="1"/>
    <col min="60" max="60" width="10.140625" style="0" bestFit="1" customWidth="1"/>
    <col min="68" max="72" width="9.140625" style="8" customWidth="1"/>
    <col min="73" max="73" width="11.7109375" style="0" bestFit="1" customWidth="1"/>
    <col min="76" max="77" width="9.140625" style="8" customWidth="1"/>
    <col min="78" max="79" width="9.140625" style="7" customWidth="1"/>
    <col min="81" max="94" width="9.140625" style="8" customWidth="1"/>
    <col min="95" max="95" width="10.00390625" style="0" customWidth="1"/>
    <col min="104" max="104" width="11.140625" style="0" bestFit="1" customWidth="1"/>
    <col min="105" max="105" width="10.140625" style="0" bestFit="1" customWidth="1"/>
    <col min="108" max="108" width="11.7109375" style="0" bestFit="1" customWidth="1"/>
    <col min="109" max="109" width="14.57421875" style="0" bestFit="1" customWidth="1"/>
    <col min="110" max="110" width="14.00390625" style="0" customWidth="1"/>
    <col min="111" max="111" width="13.57421875" style="0" customWidth="1"/>
    <col min="114" max="16384" width="9.140625" style="43" customWidth="1"/>
  </cols>
  <sheetData>
    <row r="1" spans="1:2" ht="15.75">
      <c r="A1" s="1" t="s">
        <v>0</v>
      </c>
      <c r="B1" s="2"/>
    </row>
    <row r="2" spans="1:2" ht="15.75">
      <c r="A2" s="1"/>
      <c r="B2" s="2"/>
    </row>
    <row r="3" spans="1:2" ht="15.75">
      <c r="A3" s="1"/>
      <c r="B3" s="1" t="s">
        <v>78</v>
      </c>
    </row>
    <row r="5" spans="1:111" ht="15">
      <c r="A5" s="3" t="s">
        <v>1</v>
      </c>
      <c r="B5" s="3" t="s">
        <v>2</v>
      </c>
      <c r="C5" s="57" t="s">
        <v>3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</row>
    <row r="6" spans="1:113" s="44" customFormat="1" ht="12.75">
      <c r="A6" s="28"/>
      <c r="B6" s="28"/>
      <c r="C6" s="20" t="s">
        <v>4</v>
      </c>
      <c r="D6" s="6"/>
      <c r="E6" s="12"/>
      <c r="F6" s="12"/>
      <c r="G6" s="6"/>
      <c r="H6" s="12"/>
      <c r="I6" s="6"/>
      <c r="J6" s="6"/>
      <c r="K6" s="6"/>
      <c r="L6" s="6"/>
      <c r="M6" s="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6"/>
      <c r="AA6" s="19" t="s">
        <v>18</v>
      </c>
      <c r="AB6" s="4"/>
      <c r="AC6" s="4"/>
      <c r="AD6" s="4"/>
      <c r="AE6" s="4"/>
      <c r="AF6" s="4"/>
      <c r="AG6" s="4"/>
      <c r="AH6" s="4"/>
      <c r="AI6" s="29"/>
      <c r="AJ6" s="29"/>
      <c r="AK6" s="29"/>
      <c r="AL6" s="29"/>
      <c r="AM6" s="4"/>
      <c r="AN6" s="19" t="s">
        <v>19</v>
      </c>
      <c r="AO6" s="19"/>
      <c r="AP6" s="4"/>
      <c r="AQ6" s="12"/>
      <c r="AR6" s="12"/>
      <c r="AS6" s="12"/>
      <c r="AT6" s="4"/>
      <c r="AU6" s="4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4"/>
      <c r="BI6" s="19" t="s">
        <v>20</v>
      </c>
      <c r="BJ6" s="19"/>
      <c r="BK6" s="4"/>
      <c r="BL6" s="4"/>
      <c r="BM6" s="4"/>
      <c r="BN6" s="4"/>
      <c r="BO6" s="4"/>
      <c r="BP6" s="12"/>
      <c r="BQ6" s="12"/>
      <c r="BR6" s="12"/>
      <c r="BS6" s="12"/>
      <c r="BT6" s="12"/>
      <c r="BU6" s="4"/>
      <c r="BV6" s="19" t="s">
        <v>21</v>
      </c>
      <c r="BW6" s="4"/>
      <c r="BX6" s="12"/>
      <c r="BY6" s="12"/>
      <c r="BZ6" s="29"/>
      <c r="CA6" s="29"/>
      <c r="CB6" s="4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4"/>
      <c r="CR6" s="19" t="s">
        <v>22</v>
      </c>
      <c r="CS6" s="19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59" t="s">
        <v>84</v>
      </c>
      <c r="DF6" s="59"/>
      <c r="DG6" s="59"/>
      <c r="DH6" s="4"/>
      <c r="DI6" s="4"/>
    </row>
    <row r="7" spans="1:114" s="46" customFormat="1" ht="12.75">
      <c r="A7" s="42"/>
      <c r="B7" s="42"/>
      <c r="C7" s="56" t="s">
        <v>5</v>
      </c>
      <c r="D7" s="56"/>
      <c r="E7" s="51" t="s">
        <v>6</v>
      </c>
      <c r="F7" s="51"/>
      <c r="G7" s="56" t="s">
        <v>7</v>
      </c>
      <c r="H7" s="56"/>
      <c r="I7" s="56" t="s">
        <v>8</v>
      </c>
      <c r="J7" s="56"/>
      <c r="K7" s="18" t="s">
        <v>9</v>
      </c>
      <c r="L7" s="56" t="s">
        <v>10</v>
      </c>
      <c r="M7" s="56"/>
      <c r="N7" s="51" t="s">
        <v>11</v>
      </c>
      <c r="O7" s="51"/>
      <c r="P7" s="51" t="s">
        <v>12</v>
      </c>
      <c r="Q7" s="51"/>
      <c r="R7" s="51" t="s">
        <v>13</v>
      </c>
      <c r="S7" s="51"/>
      <c r="T7" s="51" t="s">
        <v>14</v>
      </c>
      <c r="U7" s="51"/>
      <c r="V7" s="51" t="s">
        <v>15</v>
      </c>
      <c r="W7" s="51"/>
      <c r="X7" s="51" t="s">
        <v>16</v>
      </c>
      <c r="Y7" s="51"/>
      <c r="Z7" s="18" t="s">
        <v>17</v>
      </c>
      <c r="AA7" s="18" t="s">
        <v>5</v>
      </c>
      <c r="AB7" s="18" t="s">
        <v>6</v>
      </c>
      <c r="AC7" s="18" t="s">
        <v>7</v>
      </c>
      <c r="AD7" s="18" t="s">
        <v>8</v>
      </c>
      <c r="AE7" s="18" t="s">
        <v>9</v>
      </c>
      <c r="AF7" s="18" t="s">
        <v>10</v>
      </c>
      <c r="AG7" s="18" t="s">
        <v>11</v>
      </c>
      <c r="AH7" s="18" t="s">
        <v>12</v>
      </c>
      <c r="AI7" s="25" t="s">
        <v>13</v>
      </c>
      <c r="AJ7" s="25" t="s">
        <v>14</v>
      </c>
      <c r="AK7" s="25" t="s">
        <v>15</v>
      </c>
      <c r="AL7" s="25" t="s">
        <v>16</v>
      </c>
      <c r="AM7" s="18" t="s">
        <v>17</v>
      </c>
      <c r="AN7" s="18" t="s">
        <v>5</v>
      </c>
      <c r="AO7" s="18" t="s">
        <v>6</v>
      </c>
      <c r="AP7" s="56" t="s">
        <v>7</v>
      </c>
      <c r="AQ7" s="56"/>
      <c r="AR7" s="51" t="s">
        <v>8</v>
      </c>
      <c r="AS7" s="51"/>
      <c r="AT7" s="18" t="s">
        <v>9</v>
      </c>
      <c r="AU7" s="18" t="s">
        <v>10</v>
      </c>
      <c r="AV7" s="51" t="s">
        <v>11</v>
      </c>
      <c r="AW7" s="51"/>
      <c r="AX7" s="51" t="s">
        <v>12</v>
      </c>
      <c r="AY7" s="51"/>
      <c r="AZ7" s="51" t="s">
        <v>13</v>
      </c>
      <c r="BA7" s="51"/>
      <c r="BB7" s="51" t="s">
        <v>14</v>
      </c>
      <c r="BC7" s="51"/>
      <c r="BD7" s="51" t="s">
        <v>15</v>
      </c>
      <c r="BE7" s="51"/>
      <c r="BF7" s="51" t="s">
        <v>16</v>
      </c>
      <c r="BG7" s="51"/>
      <c r="BH7" s="18" t="s">
        <v>17</v>
      </c>
      <c r="BI7" s="18" t="s">
        <v>5</v>
      </c>
      <c r="BJ7" s="18" t="s">
        <v>6</v>
      </c>
      <c r="BK7" s="18" t="s">
        <v>7</v>
      </c>
      <c r="BL7" s="18" t="s">
        <v>8</v>
      </c>
      <c r="BM7" s="18" t="s">
        <v>9</v>
      </c>
      <c r="BN7" s="18" t="s">
        <v>10</v>
      </c>
      <c r="BO7" s="18" t="s">
        <v>11</v>
      </c>
      <c r="BP7" s="25" t="s">
        <v>12</v>
      </c>
      <c r="BQ7" s="25" t="s">
        <v>13</v>
      </c>
      <c r="BR7" s="25" t="s">
        <v>14</v>
      </c>
      <c r="BS7" s="25" t="s">
        <v>15</v>
      </c>
      <c r="BT7" s="25" t="s">
        <v>16</v>
      </c>
      <c r="BU7" s="18" t="s">
        <v>17</v>
      </c>
      <c r="BV7" s="18" t="s">
        <v>5</v>
      </c>
      <c r="BW7" s="18" t="s">
        <v>6</v>
      </c>
      <c r="BX7" s="51" t="s">
        <v>7</v>
      </c>
      <c r="BY7" s="51"/>
      <c r="BZ7" s="51" t="s">
        <v>8</v>
      </c>
      <c r="CA7" s="51"/>
      <c r="CB7" s="18" t="s">
        <v>9</v>
      </c>
      <c r="CC7" s="51" t="s">
        <v>10</v>
      </c>
      <c r="CD7" s="51"/>
      <c r="CE7" s="51" t="s">
        <v>11</v>
      </c>
      <c r="CF7" s="51"/>
      <c r="CG7" s="51" t="s">
        <v>12</v>
      </c>
      <c r="CH7" s="51"/>
      <c r="CI7" s="51" t="s">
        <v>13</v>
      </c>
      <c r="CJ7" s="51"/>
      <c r="CK7" s="51" t="s">
        <v>14</v>
      </c>
      <c r="CL7" s="51"/>
      <c r="CM7" s="54" t="s">
        <v>15</v>
      </c>
      <c r="CN7" s="55"/>
      <c r="CO7" s="54" t="s">
        <v>16</v>
      </c>
      <c r="CP7" s="55"/>
      <c r="CQ7" s="18" t="s">
        <v>17</v>
      </c>
      <c r="CR7" s="18" t="s">
        <v>5</v>
      </c>
      <c r="CS7" s="18" t="s">
        <v>6</v>
      </c>
      <c r="CT7" s="18" t="s">
        <v>7</v>
      </c>
      <c r="CU7" s="18" t="s">
        <v>8</v>
      </c>
      <c r="CV7" s="18" t="s">
        <v>9</v>
      </c>
      <c r="CW7" s="18" t="s">
        <v>10</v>
      </c>
      <c r="CX7" s="18" t="s">
        <v>11</v>
      </c>
      <c r="CY7" s="18" t="s">
        <v>12</v>
      </c>
      <c r="CZ7" s="18" t="s">
        <v>13</v>
      </c>
      <c r="DA7" s="18" t="s">
        <v>14</v>
      </c>
      <c r="DB7" s="18" t="s">
        <v>15</v>
      </c>
      <c r="DC7" s="18" t="s">
        <v>16</v>
      </c>
      <c r="DD7" s="18" t="s">
        <v>17</v>
      </c>
      <c r="DE7" s="42" t="s">
        <v>23</v>
      </c>
      <c r="DF7" s="42" t="s">
        <v>21</v>
      </c>
      <c r="DG7" s="42" t="s">
        <v>24</v>
      </c>
      <c r="DJ7" s="46" t="s">
        <v>88</v>
      </c>
    </row>
    <row r="8" spans="1:111" s="46" customFormat="1" ht="12.75">
      <c r="A8" s="42"/>
      <c r="B8" s="42"/>
      <c r="C8" s="18" t="s">
        <v>75</v>
      </c>
      <c r="D8" s="18" t="s">
        <v>76</v>
      </c>
      <c r="E8" s="25" t="s">
        <v>75</v>
      </c>
      <c r="F8" s="25" t="s">
        <v>76</v>
      </c>
      <c r="G8" s="25" t="s">
        <v>75</v>
      </c>
      <c r="H8" s="25" t="s">
        <v>76</v>
      </c>
      <c r="I8" s="25" t="s">
        <v>75</v>
      </c>
      <c r="J8" s="25" t="s">
        <v>76</v>
      </c>
      <c r="K8" s="18"/>
      <c r="L8" s="25" t="s">
        <v>75</v>
      </c>
      <c r="M8" s="25" t="s">
        <v>76</v>
      </c>
      <c r="N8" s="25" t="s">
        <v>75</v>
      </c>
      <c r="O8" s="25" t="s">
        <v>76</v>
      </c>
      <c r="P8" s="25" t="s">
        <v>75</v>
      </c>
      <c r="Q8" s="25" t="s">
        <v>76</v>
      </c>
      <c r="R8" s="25" t="s">
        <v>75</v>
      </c>
      <c r="S8" s="25" t="s">
        <v>76</v>
      </c>
      <c r="T8" s="25" t="s">
        <v>75</v>
      </c>
      <c r="U8" s="25" t="s">
        <v>76</v>
      </c>
      <c r="V8" s="25" t="s">
        <v>75</v>
      </c>
      <c r="W8" s="25" t="s">
        <v>76</v>
      </c>
      <c r="X8" s="25" t="s">
        <v>75</v>
      </c>
      <c r="Y8" s="25" t="s">
        <v>76</v>
      </c>
      <c r="Z8" s="18" t="s">
        <v>4</v>
      </c>
      <c r="AA8" s="18" t="s">
        <v>75</v>
      </c>
      <c r="AB8" s="18" t="s">
        <v>75</v>
      </c>
      <c r="AC8" s="18" t="s">
        <v>75</v>
      </c>
      <c r="AD8" s="18" t="s">
        <v>75</v>
      </c>
      <c r="AE8" s="18" t="s">
        <v>75</v>
      </c>
      <c r="AF8" s="18" t="s">
        <v>75</v>
      </c>
      <c r="AG8" s="18" t="s">
        <v>75</v>
      </c>
      <c r="AH8" s="18" t="s">
        <v>75</v>
      </c>
      <c r="AI8" s="18" t="s">
        <v>75</v>
      </c>
      <c r="AJ8" s="18" t="s">
        <v>75</v>
      </c>
      <c r="AK8" s="18" t="s">
        <v>75</v>
      </c>
      <c r="AL8" s="18" t="s">
        <v>75</v>
      </c>
      <c r="AM8" s="18" t="s">
        <v>82</v>
      </c>
      <c r="AN8" s="18" t="s">
        <v>75</v>
      </c>
      <c r="AO8" s="18" t="s">
        <v>75</v>
      </c>
      <c r="AP8" s="18" t="s">
        <v>75</v>
      </c>
      <c r="AQ8" s="25" t="s">
        <v>79</v>
      </c>
      <c r="AR8" s="25" t="s">
        <v>75</v>
      </c>
      <c r="AS8" s="25" t="s">
        <v>79</v>
      </c>
      <c r="AT8" s="18" t="s">
        <v>75</v>
      </c>
      <c r="AU8" s="18" t="s">
        <v>75</v>
      </c>
      <c r="AV8" s="25" t="s">
        <v>75</v>
      </c>
      <c r="AW8" s="25" t="s">
        <v>79</v>
      </c>
      <c r="AX8" s="25" t="s">
        <v>75</v>
      </c>
      <c r="AY8" s="25" t="s">
        <v>79</v>
      </c>
      <c r="AZ8" s="25" t="s">
        <v>75</v>
      </c>
      <c r="BA8" s="25" t="s">
        <v>79</v>
      </c>
      <c r="BB8" s="18" t="s">
        <v>75</v>
      </c>
      <c r="BC8" s="25" t="s">
        <v>79</v>
      </c>
      <c r="BD8" s="18" t="s">
        <v>75</v>
      </c>
      <c r="BE8" s="25" t="s">
        <v>79</v>
      </c>
      <c r="BF8" s="18" t="s">
        <v>75</v>
      </c>
      <c r="BG8" s="25" t="s">
        <v>79</v>
      </c>
      <c r="BH8" s="18" t="s">
        <v>83</v>
      </c>
      <c r="BI8" s="18" t="s">
        <v>75</v>
      </c>
      <c r="BJ8" s="18" t="s">
        <v>75</v>
      </c>
      <c r="BK8" s="18" t="s">
        <v>75</v>
      </c>
      <c r="BL8" s="18" t="s">
        <v>75</v>
      </c>
      <c r="BM8" s="18" t="s">
        <v>75</v>
      </c>
      <c r="BN8" s="18" t="s">
        <v>75</v>
      </c>
      <c r="BO8" s="18" t="s">
        <v>75</v>
      </c>
      <c r="BP8" s="18" t="s">
        <v>75</v>
      </c>
      <c r="BQ8" s="18" t="s">
        <v>75</v>
      </c>
      <c r="BR8" s="18" t="s">
        <v>75</v>
      </c>
      <c r="BS8" s="18" t="s">
        <v>75</v>
      </c>
      <c r="BT8" s="18" t="s">
        <v>75</v>
      </c>
      <c r="BU8" s="18" t="s">
        <v>20</v>
      </c>
      <c r="BV8" s="18" t="s">
        <v>75</v>
      </c>
      <c r="BW8" s="18" t="s">
        <v>75</v>
      </c>
      <c r="BX8" s="18" t="s">
        <v>75</v>
      </c>
      <c r="BY8" s="25" t="s">
        <v>76</v>
      </c>
      <c r="BZ8" s="18" t="s">
        <v>75</v>
      </c>
      <c r="CA8" s="25" t="s">
        <v>76</v>
      </c>
      <c r="CB8" s="18" t="s">
        <v>75</v>
      </c>
      <c r="CC8" s="25" t="s">
        <v>75</v>
      </c>
      <c r="CD8" s="25" t="s">
        <v>76</v>
      </c>
      <c r="CE8" s="25" t="s">
        <v>75</v>
      </c>
      <c r="CF8" s="25" t="s">
        <v>76</v>
      </c>
      <c r="CG8" s="25" t="s">
        <v>75</v>
      </c>
      <c r="CH8" s="25" t="s">
        <v>76</v>
      </c>
      <c r="CI8" s="25" t="s">
        <v>75</v>
      </c>
      <c r="CJ8" s="25" t="s">
        <v>76</v>
      </c>
      <c r="CK8" s="25" t="s">
        <v>75</v>
      </c>
      <c r="CL8" s="25" t="s">
        <v>76</v>
      </c>
      <c r="CM8" s="25" t="s">
        <v>75</v>
      </c>
      <c r="CN8" s="25" t="s">
        <v>76</v>
      </c>
      <c r="CO8" s="25" t="s">
        <v>75</v>
      </c>
      <c r="CP8" s="25" t="s">
        <v>76</v>
      </c>
      <c r="CQ8" s="18" t="s">
        <v>21</v>
      </c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 t="s">
        <v>24</v>
      </c>
      <c r="DE8" s="42"/>
      <c r="DF8" s="42"/>
      <c r="DG8" s="42"/>
    </row>
    <row r="9" spans="1:114" ht="12.75">
      <c r="A9" s="33">
        <v>1</v>
      </c>
      <c r="B9" s="34" t="s">
        <v>25</v>
      </c>
      <c r="C9" s="35">
        <v>3047.62</v>
      </c>
      <c r="D9" s="36"/>
      <c r="E9" s="36">
        <v>4407.57</v>
      </c>
      <c r="F9" s="36"/>
      <c r="G9" s="36">
        <v>925.23</v>
      </c>
      <c r="H9" s="36"/>
      <c r="I9" s="36">
        <v>3232.14</v>
      </c>
      <c r="J9" s="37"/>
      <c r="K9" s="36">
        <v>2866.35</v>
      </c>
      <c r="L9" s="36">
        <v>2576.13</v>
      </c>
      <c r="M9" s="37"/>
      <c r="N9" s="36">
        <v>2749.82</v>
      </c>
      <c r="O9" s="36"/>
      <c r="P9" s="36">
        <v>977.67</v>
      </c>
      <c r="Q9" s="36"/>
      <c r="R9" s="36">
        <v>1523.14</v>
      </c>
      <c r="S9" s="36"/>
      <c r="T9" s="36">
        <v>3497.47</v>
      </c>
      <c r="U9" s="36"/>
      <c r="V9" s="36">
        <v>869.58</v>
      </c>
      <c r="W9" s="36"/>
      <c r="X9" s="10">
        <v>2356.79</v>
      </c>
      <c r="Y9" s="38"/>
      <c r="Z9" s="39">
        <f>SUM(C9:Y9)</f>
        <v>29029.510000000002</v>
      </c>
      <c r="AA9" s="36">
        <v>3554.83</v>
      </c>
      <c r="AB9" s="36">
        <v>2955.85</v>
      </c>
      <c r="AC9" s="36">
        <v>857.84</v>
      </c>
      <c r="AD9" s="36">
        <v>793.51</v>
      </c>
      <c r="AE9" s="36">
        <v>1226.3</v>
      </c>
      <c r="AF9" s="36">
        <v>1395.04</v>
      </c>
      <c r="AG9" s="37"/>
      <c r="AH9" s="36">
        <v>824.77</v>
      </c>
      <c r="AI9" s="36">
        <v>603.74</v>
      </c>
      <c r="AJ9" s="36"/>
      <c r="AK9" s="36">
        <v>699.73</v>
      </c>
      <c r="AL9" s="36">
        <v>673.75</v>
      </c>
      <c r="AM9" s="40">
        <f>SUM(AA9:AL9)</f>
        <v>13585.359999999999</v>
      </c>
      <c r="AN9" s="37"/>
      <c r="AO9" s="37"/>
      <c r="AP9" s="37"/>
      <c r="AQ9" s="36"/>
      <c r="AR9" s="36"/>
      <c r="AS9" s="36"/>
      <c r="AT9" s="37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9">
        <f>SUM(AN9:BG9)</f>
        <v>0</v>
      </c>
      <c r="BI9" s="37"/>
      <c r="BJ9" s="37"/>
      <c r="BK9" s="37"/>
      <c r="BL9" s="37"/>
      <c r="BM9" s="37"/>
      <c r="BN9" s="37"/>
      <c r="BO9" s="37"/>
      <c r="BP9" s="36"/>
      <c r="BQ9" s="36"/>
      <c r="BR9" s="36"/>
      <c r="BS9" s="36"/>
      <c r="BT9" s="36"/>
      <c r="BU9" s="39">
        <f>SUM(BI9:BT9)</f>
        <v>0</v>
      </c>
      <c r="BV9" s="36">
        <v>11340</v>
      </c>
      <c r="BW9" s="36">
        <v>240</v>
      </c>
      <c r="BX9" s="36"/>
      <c r="BY9" s="36"/>
      <c r="BZ9" s="36"/>
      <c r="CA9" s="36"/>
      <c r="CB9" s="36">
        <v>120</v>
      </c>
      <c r="CC9" s="36">
        <v>120</v>
      </c>
      <c r="CD9" s="36"/>
      <c r="CE9" s="36"/>
      <c r="CF9" s="36"/>
      <c r="CG9" s="36"/>
      <c r="CH9" s="36"/>
      <c r="CI9" s="36"/>
      <c r="CJ9" s="36"/>
      <c r="CK9" s="36">
        <v>360</v>
      </c>
      <c r="CL9" s="36"/>
      <c r="CM9" s="36"/>
      <c r="CN9" s="36"/>
      <c r="CO9" s="10">
        <v>240</v>
      </c>
      <c r="CP9" s="35"/>
      <c r="CQ9" s="40">
        <f>SUM(BV9:CP9)</f>
        <v>12420</v>
      </c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9">
        <f>SUM(CR9:DC9)</f>
        <v>0</v>
      </c>
      <c r="DE9" s="41">
        <f aca="true" t="shared" si="0" ref="DE9:DE39">+Z9+AM9+BH9+BU9</f>
        <v>42614.87</v>
      </c>
      <c r="DF9" s="41">
        <f aca="true" t="shared" si="1" ref="DF9:DF20">+CQ9</f>
        <v>12420</v>
      </c>
      <c r="DG9" s="41">
        <f aca="true" t="shared" si="2" ref="DG9:DG20">+DD9</f>
        <v>0</v>
      </c>
      <c r="DI9" s="8"/>
      <c r="DJ9" s="50">
        <f>+X9+AL9+BF9+BT9+CO9</f>
        <v>3270.54</v>
      </c>
    </row>
    <row r="10" spans="1:114" ht="12.75">
      <c r="A10" s="27">
        <v>2</v>
      </c>
      <c r="B10" s="26" t="s">
        <v>26</v>
      </c>
      <c r="C10" s="13">
        <v>231591.33</v>
      </c>
      <c r="D10" s="10"/>
      <c r="E10" s="10">
        <v>89508.14</v>
      </c>
      <c r="F10" s="10"/>
      <c r="G10" s="10">
        <v>125302.87</v>
      </c>
      <c r="H10" s="10"/>
      <c r="I10" s="10">
        <v>120850.76</v>
      </c>
      <c r="J10" s="17"/>
      <c r="K10" s="10">
        <v>101572.63</v>
      </c>
      <c r="L10" s="10">
        <v>128705.14</v>
      </c>
      <c r="M10" s="17"/>
      <c r="N10" s="10">
        <v>89787.51</v>
      </c>
      <c r="O10" s="10"/>
      <c r="P10" s="10">
        <v>115096.97</v>
      </c>
      <c r="Q10" s="10"/>
      <c r="R10" s="10">
        <v>40880.31</v>
      </c>
      <c r="S10" s="10"/>
      <c r="T10" s="10">
        <v>202889.26</v>
      </c>
      <c r="U10" s="10"/>
      <c r="V10" s="10">
        <v>98941.46</v>
      </c>
      <c r="W10" s="10"/>
      <c r="X10" s="10">
        <v>122446.58</v>
      </c>
      <c r="Y10" s="32"/>
      <c r="Z10" s="39">
        <f aca="true" t="shared" si="3" ref="Z10:Z61">SUM(C10:Y10)</f>
        <v>1467572.96</v>
      </c>
      <c r="AA10" s="10">
        <v>6113.37</v>
      </c>
      <c r="AB10" s="10">
        <v>27132.2</v>
      </c>
      <c r="AC10" s="10">
        <v>1235.6</v>
      </c>
      <c r="AD10" s="10">
        <v>15324.26</v>
      </c>
      <c r="AE10" s="10">
        <v>2238.6</v>
      </c>
      <c r="AF10" s="10">
        <v>1229.73</v>
      </c>
      <c r="AG10" s="10">
        <v>2846.06</v>
      </c>
      <c r="AH10" s="10">
        <v>2055.7</v>
      </c>
      <c r="AI10" s="10">
        <v>2606.47</v>
      </c>
      <c r="AJ10" s="10">
        <v>1817.11</v>
      </c>
      <c r="AK10" s="10">
        <v>3511.59</v>
      </c>
      <c r="AL10" s="10">
        <v>2345.82</v>
      </c>
      <c r="AM10" s="40">
        <f aca="true" t="shared" si="4" ref="AM10:AM46">SUM(AA10:AL10)</f>
        <v>68456.51000000001</v>
      </c>
      <c r="AN10" s="10">
        <v>1923.43</v>
      </c>
      <c r="AO10" s="10">
        <v>7086.6</v>
      </c>
      <c r="AP10" s="11"/>
      <c r="AQ10" s="10"/>
      <c r="AR10" s="10"/>
      <c r="AS10" s="10"/>
      <c r="AT10" s="10">
        <v>6531.64</v>
      </c>
      <c r="AU10" s="10"/>
      <c r="AV10" s="10"/>
      <c r="AW10" s="10"/>
      <c r="AX10" s="10">
        <v>7211.94</v>
      </c>
      <c r="AY10" s="10"/>
      <c r="AZ10" s="10"/>
      <c r="BA10" s="10"/>
      <c r="BB10" s="10">
        <v>1293.87</v>
      </c>
      <c r="BC10" s="10"/>
      <c r="BD10" s="10">
        <v>5918.06</v>
      </c>
      <c r="BE10" s="10"/>
      <c r="BF10" s="10"/>
      <c r="BG10" s="10"/>
      <c r="BH10" s="39">
        <f aca="true" t="shared" si="5" ref="BH10:BH61">SUM(AN10:BG10)</f>
        <v>29965.54</v>
      </c>
      <c r="BI10" s="11"/>
      <c r="BJ10" s="11"/>
      <c r="BK10" s="11"/>
      <c r="BL10" s="11"/>
      <c r="BM10" s="11"/>
      <c r="BN10" s="11"/>
      <c r="BO10" s="11"/>
      <c r="BP10" s="10"/>
      <c r="BQ10" s="10"/>
      <c r="BR10" s="10"/>
      <c r="BS10" s="10"/>
      <c r="BT10" s="10"/>
      <c r="BU10" s="15">
        <f aca="true" t="shared" si="6" ref="BU10:BU61">SUM(BI10:BT10)</f>
        <v>0</v>
      </c>
      <c r="BV10" s="9"/>
      <c r="BW10" s="10">
        <v>9360</v>
      </c>
      <c r="BX10" s="10">
        <v>13500</v>
      </c>
      <c r="BY10" s="10"/>
      <c r="BZ10" s="10">
        <v>2760</v>
      </c>
      <c r="CA10" s="9"/>
      <c r="CB10" s="10">
        <v>19920</v>
      </c>
      <c r="CC10" s="10">
        <v>13020</v>
      </c>
      <c r="CD10" s="10"/>
      <c r="CE10" s="10">
        <v>8100</v>
      </c>
      <c r="CF10" s="10"/>
      <c r="CG10" s="10">
        <v>12120</v>
      </c>
      <c r="CH10" s="10"/>
      <c r="CI10" s="10">
        <v>10320</v>
      </c>
      <c r="CJ10" s="10"/>
      <c r="CK10" s="10">
        <v>13860</v>
      </c>
      <c r="CL10" s="10"/>
      <c r="CM10" s="10">
        <v>10320</v>
      </c>
      <c r="CN10" s="10"/>
      <c r="CO10" s="10">
        <v>14760</v>
      </c>
      <c r="CP10" s="13"/>
      <c r="CQ10" s="40">
        <f aca="true" t="shared" si="7" ref="CQ10:CQ61">SUM(BV10:CP10)</f>
        <v>128040</v>
      </c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5">
        <f aca="true" t="shared" si="8" ref="DD10:DD61">SUM(CR10:DC10)</f>
        <v>0</v>
      </c>
      <c r="DE10" s="24">
        <f t="shared" si="0"/>
        <v>1565995.01</v>
      </c>
      <c r="DF10" s="24">
        <f t="shared" si="1"/>
        <v>128040</v>
      </c>
      <c r="DG10" s="24">
        <f t="shared" si="2"/>
        <v>0</v>
      </c>
      <c r="DI10" s="8"/>
      <c r="DJ10" s="50">
        <f aca="true" t="shared" si="9" ref="DJ10:DJ61">+X10+AL10+BF10+BT10+CO10</f>
        <v>139552.40000000002</v>
      </c>
    </row>
    <row r="11" spans="1:114" ht="12.75">
      <c r="A11" s="27">
        <v>3</v>
      </c>
      <c r="B11" s="26" t="s">
        <v>27</v>
      </c>
      <c r="C11" s="13">
        <v>247700.81</v>
      </c>
      <c r="D11" s="10"/>
      <c r="E11" s="10">
        <v>110688.93</v>
      </c>
      <c r="F11" s="10"/>
      <c r="G11" s="10">
        <v>138377.2</v>
      </c>
      <c r="H11" s="10"/>
      <c r="I11" s="10">
        <v>132457.89</v>
      </c>
      <c r="J11" s="17"/>
      <c r="K11" s="10">
        <v>136934.6</v>
      </c>
      <c r="L11" s="10">
        <v>129477.13</v>
      </c>
      <c r="M11" s="17"/>
      <c r="N11" s="10">
        <v>123756.65</v>
      </c>
      <c r="O11" s="10"/>
      <c r="P11" s="10">
        <v>140129.94</v>
      </c>
      <c r="Q11" s="10"/>
      <c r="R11" s="10">
        <v>45569.67</v>
      </c>
      <c r="S11" s="10"/>
      <c r="T11" s="10">
        <v>216687.41</v>
      </c>
      <c r="U11" s="10"/>
      <c r="V11" s="10">
        <v>132470.32</v>
      </c>
      <c r="W11" s="10"/>
      <c r="X11" s="10">
        <v>138538.94</v>
      </c>
      <c r="Y11" s="32"/>
      <c r="Z11" s="39">
        <f t="shared" si="3"/>
        <v>1692789.49</v>
      </c>
      <c r="AA11" s="10">
        <v>4842.32</v>
      </c>
      <c r="AB11" s="10">
        <v>1274.74</v>
      </c>
      <c r="AC11" s="10">
        <v>4107.5</v>
      </c>
      <c r="AD11" s="10">
        <v>5191.24</v>
      </c>
      <c r="AE11" s="10">
        <v>951.19</v>
      </c>
      <c r="AF11" s="10">
        <v>3152.54</v>
      </c>
      <c r="AG11" s="10">
        <v>3176.35</v>
      </c>
      <c r="AH11" s="10">
        <v>2698.58</v>
      </c>
      <c r="AI11" s="10">
        <v>1375.05</v>
      </c>
      <c r="AJ11" s="10">
        <v>1394.12</v>
      </c>
      <c r="AK11" s="10">
        <v>3108.2</v>
      </c>
      <c r="AL11" s="10">
        <v>3031.65</v>
      </c>
      <c r="AM11" s="40">
        <f t="shared" si="4"/>
        <v>34303.479999999996</v>
      </c>
      <c r="AN11" s="10">
        <v>4150.93</v>
      </c>
      <c r="AO11" s="10">
        <v>5119.51</v>
      </c>
      <c r="AP11" s="10">
        <v>461.6</v>
      </c>
      <c r="AQ11" s="10"/>
      <c r="AR11" s="10">
        <v>2475.74</v>
      </c>
      <c r="AS11" s="10"/>
      <c r="AT11" s="10">
        <v>2249.91</v>
      </c>
      <c r="AU11" s="10"/>
      <c r="AV11" s="10">
        <v>1124.96</v>
      </c>
      <c r="AW11" s="10"/>
      <c r="AX11" s="10">
        <v>5382.4</v>
      </c>
      <c r="AY11" s="10"/>
      <c r="AZ11" s="10">
        <v>978.24</v>
      </c>
      <c r="BA11" s="10"/>
      <c r="BB11" s="10">
        <v>3882.16</v>
      </c>
      <c r="BC11" s="10"/>
      <c r="BD11" s="10"/>
      <c r="BE11" s="10"/>
      <c r="BF11" s="10">
        <v>1000.79</v>
      </c>
      <c r="BG11" s="10"/>
      <c r="BH11" s="39">
        <f t="shared" si="5"/>
        <v>26826.240000000005</v>
      </c>
      <c r="BI11" s="11"/>
      <c r="BJ11" s="10">
        <v>5573.52</v>
      </c>
      <c r="BK11" s="11"/>
      <c r="BL11" s="11"/>
      <c r="BM11" s="11"/>
      <c r="BN11" s="10">
        <v>1610</v>
      </c>
      <c r="BO11" s="11"/>
      <c r="BP11" s="10">
        <v>4830</v>
      </c>
      <c r="BQ11" s="10"/>
      <c r="BR11" s="10"/>
      <c r="BS11" s="10"/>
      <c r="BT11" s="10"/>
      <c r="BU11" s="15">
        <f t="shared" si="6"/>
        <v>12013.52</v>
      </c>
      <c r="BV11" s="10">
        <v>13500</v>
      </c>
      <c r="BW11" s="10">
        <v>11640</v>
      </c>
      <c r="BX11" s="10">
        <v>13620</v>
      </c>
      <c r="BY11" s="10"/>
      <c r="BZ11" s="10">
        <v>14640</v>
      </c>
      <c r="CA11" s="9"/>
      <c r="CB11" s="10">
        <v>13860</v>
      </c>
      <c r="CC11" s="10">
        <v>14040</v>
      </c>
      <c r="CD11" s="10"/>
      <c r="CE11" s="10">
        <v>12660</v>
      </c>
      <c r="CF11" s="10"/>
      <c r="CG11" s="10">
        <v>14280</v>
      </c>
      <c r="CH11" s="10"/>
      <c r="CI11" s="10">
        <v>12060</v>
      </c>
      <c r="CJ11" s="10"/>
      <c r="CK11" s="10">
        <v>13320</v>
      </c>
      <c r="CL11" s="10"/>
      <c r="CM11" s="10">
        <v>13980</v>
      </c>
      <c r="CN11" s="10"/>
      <c r="CO11" s="10">
        <v>13500</v>
      </c>
      <c r="CP11" s="13"/>
      <c r="CQ11" s="40">
        <f t="shared" si="7"/>
        <v>161100</v>
      </c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5">
        <f t="shared" si="8"/>
        <v>0</v>
      </c>
      <c r="DE11" s="24">
        <f t="shared" si="0"/>
        <v>1765932.73</v>
      </c>
      <c r="DF11" s="24">
        <f t="shared" si="1"/>
        <v>161100</v>
      </c>
      <c r="DG11" s="24">
        <f t="shared" si="2"/>
        <v>0</v>
      </c>
      <c r="DI11" s="8"/>
      <c r="DJ11" s="50">
        <f t="shared" si="9"/>
        <v>156071.38</v>
      </c>
    </row>
    <row r="12" spans="1:114" ht="12.75">
      <c r="A12" s="27">
        <v>4</v>
      </c>
      <c r="B12" s="26" t="s">
        <v>28</v>
      </c>
      <c r="C12" s="13">
        <v>19144.88</v>
      </c>
      <c r="D12" s="10"/>
      <c r="E12" s="10">
        <v>10013.59</v>
      </c>
      <c r="F12" s="10"/>
      <c r="G12" s="10">
        <v>7080.42</v>
      </c>
      <c r="H12" s="10"/>
      <c r="I12" s="10">
        <v>7913.15</v>
      </c>
      <c r="J12" s="17"/>
      <c r="K12" s="10">
        <v>8373.6</v>
      </c>
      <c r="L12" s="10">
        <v>12427.93</v>
      </c>
      <c r="M12" s="17"/>
      <c r="N12" s="10">
        <v>2867.76</v>
      </c>
      <c r="O12" s="10"/>
      <c r="P12" s="10">
        <v>8802.59</v>
      </c>
      <c r="Q12" s="10"/>
      <c r="R12" s="10">
        <v>5877.45</v>
      </c>
      <c r="S12" s="10"/>
      <c r="T12" s="10">
        <v>12076.93</v>
      </c>
      <c r="U12" s="10"/>
      <c r="V12" s="10">
        <v>8962.79</v>
      </c>
      <c r="W12" s="10"/>
      <c r="X12" s="10">
        <v>10455.53</v>
      </c>
      <c r="Y12" s="32"/>
      <c r="Z12" s="39">
        <f t="shared" si="3"/>
        <v>113996.62</v>
      </c>
      <c r="AA12" s="11"/>
      <c r="AB12" s="11"/>
      <c r="AC12" s="10">
        <v>160.02</v>
      </c>
      <c r="AD12" s="11"/>
      <c r="AE12" s="9"/>
      <c r="AF12" s="10">
        <v>112.51</v>
      </c>
      <c r="AG12" s="10"/>
      <c r="AH12" s="10"/>
      <c r="AI12" s="10">
        <v>197.04</v>
      </c>
      <c r="AJ12" s="10">
        <v>112.51</v>
      </c>
      <c r="AK12" s="10">
        <v>83.99</v>
      </c>
      <c r="AL12" s="10">
        <v>196.5</v>
      </c>
      <c r="AM12" s="40">
        <f t="shared" si="4"/>
        <v>862.57</v>
      </c>
      <c r="AN12" s="11"/>
      <c r="AO12" s="11"/>
      <c r="AP12" s="9"/>
      <c r="AQ12" s="10"/>
      <c r="AR12" s="11"/>
      <c r="AS12" s="10"/>
      <c r="AT12" s="9"/>
      <c r="AU12" s="10"/>
      <c r="AV12" s="10"/>
      <c r="AW12" s="10"/>
      <c r="AX12" s="10"/>
      <c r="AY12" s="10"/>
      <c r="AZ12" s="9"/>
      <c r="BA12" s="10"/>
      <c r="BB12" s="10"/>
      <c r="BC12" s="10"/>
      <c r="BD12" s="10"/>
      <c r="BE12" s="10"/>
      <c r="BF12" s="10"/>
      <c r="BG12" s="10"/>
      <c r="BH12" s="39">
        <f t="shared" si="5"/>
        <v>0</v>
      </c>
      <c r="BI12" s="11"/>
      <c r="BJ12" s="11"/>
      <c r="BK12" s="11"/>
      <c r="BL12" s="11"/>
      <c r="BM12" s="11"/>
      <c r="BN12" s="9"/>
      <c r="BO12" s="11"/>
      <c r="BP12" s="10"/>
      <c r="BQ12" s="10"/>
      <c r="BR12" s="10"/>
      <c r="BS12" s="10"/>
      <c r="BT12" s="10"/>
      <c r="BU12" s="15">
        <f t="shared" si="6"/>
        <v>0</v>
      </c>
      <c r="BV12" s="10">
        <v>720</v>
      </c>
      <c r="BW12" s="10">
        <v>1080</v>
      </c>
      <c r="BX12" s="10">
        <v>804</v>
      </c>
      <c r="BY12" s="10"/>
      <c r="BZ12" s="10">
        <v>996</v>
      </c>
      <c r="CA12" s="9"/>
      <c r="CB12" s="10">
        <v>672</v>
      </c>
      <c r="CC12" s="10">
        <v>1752</v>
      </c>
      <c r="CD12" s="10"/>
      <c r="CE12" s="10">
        <v>240</v>
      </c>
      <c r="CF12" s="10"/>
      <c r="CG12" s="10">
        <v>600</v>
      </c>
      <c r="CH12" s="10"/>
      <c r="CI12" s="10">
        <v>1320</v>
      </c>
      <c r="CJ12" s="10"/>
      <c r="CK12" s="10">
        <v>600</v>
      </c>
      <c r="CL12" s="10"/>
      <c r="CM12" s="10">
        <v>720</v>
      </c>
      <c r="CN12" s="10"/>
      <c r="CO12" s="10">
        <v>1081.2</v>
      </c>
      <c r="CP12" s="13"/>
      <c r="CQ12" s="40">
        <f t="shared" si="7"/>
        <v>10585.2</v>
      </c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5">
        <f t="shared" si="8"/>
        <v>0</v>
      </c>
      <c r="DE12" s="24">
        <f t="shared" si="0"/>
        <v>114859.19</v>
      </c>
      <c r="DF12" s="24">
        <f t="shared" si="1"/>
        <v>10585.2</v>
      </c>
      <c r="DG12" s="24">
        <f t="shared" si="2"/>
        <v>0</v>
      </c>
      <c r="DI12" s="8"/>
      <c r="DJ12" s="50">
        <f t="shared" si="9"/>
        <v>11733.230000000001</v>
      </c>
    </row>
    <row r="13" spans="1:114" ht="12.75">
      <c r="A13" s="27">
        <v>5</v>
      </c>
      <c r="B13" s="26" t="s">
        <v>29</v>
      </c>
      <c r="C13" s="13">
        <v>690.58</v>
      </c>
      <c r="D13" s="10"/>
      <c r="E13" s="11"/>
      <c r="F13" s="10"/>
      <c r="G13" s="10">
        <v>140.32</v>
      </c>
      <c r="H13" s="10"/>
      <c r="I13" s="10">
        <v>510.51</v>
      </c>
      <c r="J13" s="17"/>
      <c r="K13" s="10">
        <v>544.04</v>
      </c>
      <c r="L13" s="10">
        <v>60.12</v>
      </c>
      <c r="M13" s="17"/>
      <c r="N13" s="10">
        <v>435.44</v>
      </c>
      <c r="O13" s="10"/>
      <c r="P13" s="10">
        <v>151.57</v>
      </c>
      <c r="Q13" s="10"/>
      <c r="R13" s="10">
        <v>168.04</v>
      </c>
      <c r="S13" s="10"/>
      <c r="T13" s="10">
        <v>549.91</v>
      </c>
      <c r="U13" s="10"/>
      <c r="V13" s="10">
        <v>279.95</v>
      </c>
      <c r="W13" s="10"/>
      <c r="X13" s="10">
        <v>103.67</v>
      </c>
      <c r="Y13" s="32"/>
      <c r="Z13" s="39">
        <f t="shared" si="3"/>
        <v>3634.1499999999996</v>
      </c>
      <c r="AA13" s="11"/>
      <c r="AB13" s="11"/>
      <c r="AC13" s="11"/>
      <c r="AD13" s="11"/>
      <c r="AE13" s="9"/>
      <c r="AF13" s="9"/>
      <c r="AG13" s="10"/>
      <c r="AH13" s="10"/>
      <c r="AI13" s="9"/>
      <c r="AJ13" s="9"/>
      <c r="AK13" s="10"/>
      <c r="AL13" s="10"/>
      <c r="AM13" s="40">
        <f t="shared" si="4"/>
        <v>0</v>
      </c>
      <c r="AN13" s="11"/>
      <c r="AO13" s="11"/>
      <c r="AP13" s="9"/>
      <c r="AQ13" s="10"/>
      <c r="AR13" s="11"/>
      <c r="AS13" s="10"/>
      <c r="AT13" s="9"/>
      <c r="AU13" s="10"/>
      <c r="AV13" s="10"/>
      <c r="AW13" s="10"/>
      <c r="AX13" s="10"/>
      <c r="AY13" s="10"/>
      <c r="AZ13" s="9"/>
      <c r="BA13" s="10"/>
      <c r="BB13" s="10"/>
      <c r="BC13" s="10"/>
      <c r="BD13" s="10"/>
      <c r="BE13" s="10"/>
      <c r="BF13" s="10"/>
      <c r="BG13" s="10"/>
      <c r="BH13" s="39">
        <f t="shared" si="5"/>
        <v>0</v>
      </c>
      <c r="BI13" s="11"/>
      <c r="BJ13" s="11"/>
      <c r="BK13" s="11"/>
      <c r="BL13" s="11"/>
      <c r="BM13" s="11"/>
      <c r="BN13" s="9"/>
      <c r="BO13" s="11"/>
      <c r="BP13" s="10"/>
      <c r="BQ13" s="10"/>
      <c r="BR13" s="10"/>
      <c r="BS13" s="10"/>
      <c r="BT13" s="10"/>
      <c r="BU13" s="15">
        <f t="shared" si="6"/>
        <v>0</v>
      </c>
      <c r="BV13" s="11"/>
      <c r="BW13" s="11"/>
      <c r="BX13" s="11"/>
      <c r="BY13" s="10"/>
      <c r="BZ13" s="9"/>
      <c r="CA13" s="9"/>
      <c r="CB13" s="9"/>
      <c r="CC13" s="9"/>
      <c r="CD13" s="10"/>
      <c r="CE13" s="10"/>
      <c r="CF13" s="10"/>
      <c r="CG13" s="9"/>
      <c r="CH13" s="10"/>
      <c r="CI13" s="9"/>
      <c r="CJ13" s="10"/>
      <c r="CK13" s="10"/>
      <c r="CL13" s="10"/>
      <c r="CM13" s="10"/>
      <c r="CN13" s="10"/>
      <c r="CO13" s="10"/>
      <c r="CP13" s="13"/>
      <c r="CQ13" s="40">
        <f t="shared" si="7"/>
        <v>0</v>
      </c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5">
        <f t="shared" si="8"/>
        <v>0</v>
      </c>
      <c r="DE13" s="24">
        <f t="shared" si="0"/>
        <v>3634.1499999999996</v>
      </c>
      <c r="DF13" s="24">
        <f t="shared" si="1"/>
        <v>0</v>
      </c>
      <c r="DG13" s="24">
        <f t="shared" si="2"/>
        <v>0</v>
      </c>
      <c r="DI13" s="8"/>
      <c r="DJ13" s="50">
        <f t="shared" si="9"/>
        <v>103.67</v>
      </c>
    </row>
    <row r="14" spans="1:114" ht="12.75">
      <c r="A14" s="27">
        <v>6</v>
      </c>
      <c r="B14" s="26" t="s">
        <v>30</v>
      </c>
      <c r="C14" s="13">
        <v>16106.79</v>
      </c>
      <c r="D14" s="10"/>
      <c r="E14" s="10">
        <v>20815.21</v>
      </c>
      <c r="F14" s="10"/>
      <c r="G14" s="11"/>
      <c r="H14" s="10">
        <f>162.03+1839.9+1470.7+3235.88</f>
        <v>6708.51</v>
      </c>
      <c r="I14" s="9"/>
      <c r="J14" s="10">
        <f>1988.82+927.5+3410.86+2987.53</f>
        <v>9314.710000000001</v>
      </c>
      <c r="K14" s="10">
        <v>13407.32</v>
      </c>
      <c r="L14" s="11"/>
      <c r="M14" s="10">
        <v>16587.89</v>
      </c>
      <c r="N14" s="10"/>
      <c r="O14" s="10">
        <f>826.92+1346.61+545.01+1066.11</f>
        <v>3784.6499999999996</v>
      </c>
      <c r="P14" s="10"/>
      <c r="Q14" s="10">
        <f>4316.01+1182.95+1085.34+3820.79</f>
        <v>10405.09</v>
      </c>
      <c r="R14" s="9"/>
      <c r="S14" s="10">
        <v>17650.23</v>
      </c>
      <c r="T14" s="10"/>
      <c r="U14" s="10">
        <v>5292.49</v>
      </c>
      <c r="V14" s="10"/>
      <c r="W14" s="10">
        <v>11242.59</v>
      </c>
      <c r="X14" s="10"/>
      <c r="Y14" s="32">
        <v>14652.83</v>
      </c>
      <c r="Z14" s="39">
        <f t="shared" si="3"/>
        <v>145968.31</v>
      </c>
      <c r="AA14" s="11"/>
      <c r="AB14" s="11"/>
      <c r="AC14" s="11"/>
      <c r="AD14" s="11"/>
      <c r="AE14" s="9"/>
      <c r="AF14" s="9"/>
      <c r="AG14" s="10"/>
      <c r="AH14" s="10"/>
      <c r="AI14" s="9"/>
      <c r="AJ14" s="9"/>
      <c r="AK14" s="10"/>
      <c r="AL14" s="10"/>
      <c r="AM14" s="40">
        <f t="shared" si="4"/>
        <v>0</v>
      </c>
      <c r="AN14" s="10">
        <v>10515.08</v>
      </c>
      <c r="AO14" s="10">
        <v>4717.53</v>
      </c>
      <c r="AP14" s="9"/>
      <c r="AQ14" s="10">
        <v>4952.4</v>
      </c>
      <c r="AR14" s="11"/>
      <c r="AS14" s="10">
        <v>3572.08</v>
      </c>
      <c r="AT14" s="10">
        <v>3934.12</v>
      </c>
      <c r="AU14" s="10"/>
      <c r="AV14" s="10"/>
      <c r="AW14" s="10">
        <v>2066.65</v>
      </c>
      <c r="AX14" s="10"/>
      <c r="AY14" s="10">
        <f>4934.7+2926.55</f>
        <v>7861.25</v>
      </c>
      <c r="AZ14" s="9"/>
      <c r="BA14" s="10">
        <v>6155.76</v>
      </c>
      <c r="BB14" s="10"/>
      <c r="BC14" s="10">
        <v>838.37</v>
      </c>
      <c r="BD14" s="10"/>
      <c r="BE14" s="10">
        <v>5261.36</v>
      </c>
      <c r="BF14" s="10"/>
      <c r="BG14" s="10">
        <f>2628.56-173.04</f>
        <v>2455.52</v>
      </c>
      <c r="BH14" s="39">
        <f t="shared" si="5"/>
        <v>52330.12</v>
      </c>
      <c r="BI14" s="11"/>
      <c r="BJ14" s="11"/>
      <c r="BK14" s="11"/>
      <c r="BL14" s="11"/>
      <c r="BM14" s="11"/>
      <c r="BN14" s="9"/>
      <c r="BO14" s="11"/>
      <c r="BP14" s="10"/>
      <c r="BQ14" s="10"/>
      <c r="BR14" s="10"/>
      <c r="BS14" s="10"/>
      <c r="BT14" s="10"/>
      <c r="BU14" s="15">
        <f t="shared" si="6"/>
        <v>0</v>
      </c>
      <c r="BV14" s="10">
        <v>1080</v>
      </c>
      <c r="BW14" s="10">
        <v>2160</v>
      </c>
      <c r="BX14" s="11"/>
      <c r="BY14" s="10">
        <v>480</v>
      </c>
      <c r="BZ14" s="9"/>
      <c r="CA14" s="9">
        <v>840</v>
      </c>
      <c r="CB14" s="10">
        <v>1440</v>
      </c>
      <c r="CC14" s="9"/>
      <c r="CD14" s="10">
        <v>1200</v>
      </c>
      <c r="CE14" s="10"/>
      <c r="CF14" s="10">
        <v>240</v>
      </c>
      <c r="CG14" s="9"/>
      <c r="CH14" s="10">
        <v>1080</v>
      </c>
      <c r="CI14" s="9"/>
      <c r="CJ14" s="10">
        <v>1560</v>
      </c>
      <c r="CK14" s="10"/>
      <c r="CL14" s="10">
        <v>359.6</v>
      </c>
      <c r="CM14" s="10"/>
      <c r="CN14" s="10">
        <v>1320.4</v>
      </c>
      <c r="CO14" s="10"/>
      <c r="CP14" s="13">
        <v>960</v>
      </c>
      <c r="CQ14" s="40">
        <f t="shared" si="7"/>
        <v>12720</v>
      </c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5">
        <f t="shared" si="8"/>
        <v>0</v>
      </c>
      <c r="DE14" s="24">
        <f t="shared" si="0"/>
        <v>198298.43</v>
      </c>
      <c r="DF14" s="24">
        <f t="shared" si="1"/>
        <v>12720</v>
      </c>
      <c r="DG14" s="24">
        <f t="shared" si="2"/>
        <v>0</v>
      </c>
      <c r="DI14" s="8"/>
      <c r="DJ14" s="50">
        <f t="shared" si="9"/>
        <v>0</v>
      </c>
    </row>
    <row r="15" spans="1:114" ht="12.75">
      <c r="A15" s="27">
        <v>7</v>
      </c>
      <c r="B15" s="26" t="s">
        <v>31</v>
      </c>
      <c r="C15" s="13">
        <v>54253.56</v>
      </c>
      <c r="D15" s="10"/>
      <c r="E15" s="10">
        <v>23484.7</v>
      </c>
      <c r="F15" s="10"/>
      <c r="G15" s="10">
        <v>25912.33</v>
      </c>
      <c r="H15" s="10"/>
      <c r="I15" s="10">
        <v>31164.66</v>
      </c>
      <c r="J15" s="17"/>
      <c r="K15" s="10">
        <v>25164.6</v>
      </c>
      <c r="L15" s="10">
        <v>32125.54</v>
      </c>
      <c r="M15" s="17"/>
      <c r="N15" s="10">
        <v>29490.4</v>
      </c>
      <c r="O15" s="10"/>
      <c r="P15" s="10">
        <v>33136.03</v>
      </c>
      <c r="Q15" s="10"/>
      <c r="R15" s="10">
        <v>15059.28</v>
      </c>
      <c r="S15" s="10"/>
      <c r="T15" s="10">
        <v>45643.17</v>
      </c>
      <c r="U15" s="10"/>
      <c r="V15" s="10">
        <v>27429.87</v>
      </c>
      <c r="W15" s="10"/>
      <c r="X15" s="10">
        <v>23649.29</v>
      </c>
      <c r="Y15" s="32"/>
      <c r="Z15" s="39">
        <f t="shared" si="3"/>
        <v>366513.43</v>
      </c>
      <c r="AA15" s="10">
        <v>1319.13</v>
      </c>
      <c r="AB15" s="10">
        <v>2477.13</v>
      </c>
      <c r="AC15" s="10">
        <v>1699.01</v>
      </c>
      <c r="AD15" s="10">
        <v>3118.22</v>
      </c>
      <c r="AE15" s="10">
        <v>5374.45</v>
      </c>
      <c r="AF15" s="10">
        <v>22605.74</v>
      </c>
      <c r="AG15" s="10">
        <v>25611.46</v>
      </c>
      <c r="AH15" s="10">
        <v>25856.54</v>
      </c>
      <c r="AI15" s="10">
        <v>25611.46</v>
      </c>
      <c r="AJ15" s="10">
        <v>22493.24</v>
      </c>
      <c r="AK15" s="10">
        <v>48475.82</v>
      </c>
      <c r="AL15" s="10">
        <v>22493.24</v>
      </c>
      <c r="AM15" s="40">
        <f t="shared" si="4"/>
        <v>207135.43999999997</v>
      </c>
      <c r="AN15" s="10">
        <v>13749.19</v>
      </c>
      <c r="AO15" s="10">
        <v>6847.67</v>
      </c>
      <c r="AP15" s="10">
        <v>659.11</v>
      </c>
      <c r="AQ15" s="10"/>
      <c r="AR15" s="10">
        <v>8847.17</v>
      </c>
      <c r="AS15" s="10"/>
      <c r="AT15" s="10">
        <v>6146.96</v>
      </c>
      <c r="AU15" s="10"/>
      <c r="AV15" s="10">
        <v>7316.03</v>
      </c>
      <c r="AW15" s="10"/>
      <c r="AX15" s="10">
        <v>9149.88</v>
      </c>
      <c r="AY15" s="10"/>
      <c r="AZ15" s="10">
        <v>1582.48</v>
      </c>
      <c r="BA15" s="10"/>
      <c r="BB15" s="10">
        <v>5865.34</v>
      </c>
      <c r="BC15" s="10"/>
      <c r="BD15" s="10">
        <v>9556.42</v>
      </c>
      <c r="BE15" s="10"/>
      <c r="BF15" s="10">
        <v>6744.37</v>
      </c>
      <c r="BG15" s="10"/>
      <c r="BH15" s="39">
        <f t="shared" si="5"/>
        <v>76464.62</v>
      </c>
      <c r="BI15" s="11"/>
      <c r="BJ15" s="11"/>
      <c r="BK15" s="11"/>
      <c r="BL15" s="11"/>
      <c r="BM15" s="11"/>
      <c r="BN15" s="9"/>
      <c r="BO15" s="11"/>
      <c r="BP15" s="10"/>
      <c r="BQ15" s="10"/>
      <c r="BR15" s="10"/>
      <c r="BS15" s="10"/>
      <c r="BT15" s="10"/>
      <c r="BU15" s="15">
        <f t="shared" si="6"/>
        <v>0</v>
      </c>
      <c r="BV15" s="10">
        <v>2640</v>
      </c>
      <c r="BW15" s="10">
        <v>1860</v>
      </c>
      <c r="BX15" s="10">
        <v>1860</v>
      </c>
      <c r="BY15" s="10"/>
      <c r="BZ15" s="10">
        <v>3900</v>
      </c>
      <c r="CA15" s="9"/>
      <c r="CB15" s="10">
        <v>2400</v>
      </c>
      <c r="CC15" s="10">
        <v>2940</v>
      </c>
      <c r="CD15" s="10"/>
      <c r="CE15" s="10">
        <v>3060</v>
      </c>
      <c r="CF15" s="10"/>
      <c r="CG15" s="10">
        <v>2700</v>
      </c>
      <c r="CH15" s="10"/>
      <c r="CI15" s="10">
        <v>1800</v>
      </c>
      <c r="CJ15" s="10"/>
      <c r="CK15" s="10">
        <v>4560</v>
      </c>
      <c r="CL15" s="10"/>
      <c r="CM15" s="10">
        <v>1800</v>
      </c>
      <c r="CN15" s="10"/>
      <c r="CO15" s="10">
        <v>2340</v>
      </c>
      <c r="CP15" s="13"/>
      <c r="CQ15" s="40">
        <f t="shared" si="7"/>
        <v>31860</v>
      </c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5">
        <f t="shared" si="8"/>
        <v>0</v>
      </c>
      <c r="DE15" s="24">
        <f t="shared" si="0"/>
        <v>650113.49</v>
      </c>
      <c r="DF15" s="24">
        <f t="shared" si="1"/>
        <v>31860</v>
      </c>
      <c r="DG15" s="24">
        <f t="shared" si="2"/>
        <v>0</v>
      </c>
      <c r="DI15" s="8"/>
      <c r="DJ15" s="50">
        <f t="shared" si="9"/>
        <v>55226.9</v>
      </c>
    </row>
    <row r="16" spans="1:114" ht="12.75">
      <c r="A16" s="27">
        <v>8</v>
      </c>
      <c r="B16" s="26" t="s">
        <v>32</v>
      </c>
      <c r="C16" s="13">
        <v>768.29</v>
      </c>
      <c r="D16" s="10"/>
      <c r="E16" s="10">
        <v>384.87</v>
      </c>
      <c r="F16" s="10"/>
      <c r="G16" s="10">
        <v>446.14</v>
      </c>
      <c r="H16" s="10"/>
      <c r="I16" s="10">
        <v>513.33</v>
      </c>
      <c r="J16" s="17"/>
      <c r="K16" s="10">
        <v>375.04</v>
      </c>
      <c r="L16" s="10">
        <v>241.99</v>
      </c>
      <c r="M16" s="17"/>
      <c r="N16" s="10">
        <v>815.75</v>
      </c>
      <c r="O16" s="10"/>
      <c r="P16" s="10">
        <v>209.37</v>
      </c>
      <c r="Q16" s="10"/>
      <c r="R16" s="10">
        <v>201.76</v>
      </c>
      <c r="S16" s="10"/>
      <c r="T16" s="10">
        <v>361.06</v>
      </c>
      <c r="U16" s="10"/>
      <c r="V16" s="10">
        <v>707.96</v>
      </c>
      <c r="W16" s="10"/>
      <c r="X16" s="10">
        <v>311.17</v>
      </c>
      <c r="Y16" s="32"/>
      <c r="Z16" s="39">
        <f t="shared" si="3"/>
        <v>5336.7300000000005</v>
      </c>
      <c r="AA16" s="11"/>
      <c r="AB16" s="11"/>
      <c r="AC16" s="11"/>
      <c r="AD16" s="11"/>
      <c r="AE16" s="9"/>
      <c r="AF16" s="9"/>
      <c r="AG16" s="10"/>
      <c r="AH16" s="10"/>
      <c r="AI16" s="9"/>
      <c r="AJ16" s="9"/>
      <c r="AK16" s="10"/>
      <c r="AL16" s="10"/>
      <c r="AM16" s="40">
        <f t="shared" si="4"/>
        <v>0</v>
      </c>
      <c r="AN16" s="11"/>
      <c r="AO16" s="11"/>
      <c r="AP16" s="9"/>
      <c r="AQ16" s="10"/>
      <c r="AR16" s="11"/>
      <c r="AS16" s="10"/>
      <c r="AT16" s="9"/>
      <c r="AU16" s="10"/>
      <c r="AV16" s="10"/>
      <c r="AW16" s="10"/>
      <c r="AX16" s="10"/>
      <c r="AY16" s="10"/>
      <c r="AZ16" s="9"/>
      <c r="BA16" s="10"/>
      <c r="BB16" s="10"/>
      <c r="BC16" s="10"/>
      <c r="BD16" s="10"/>
      <c r="BE16" s="10"/>
      <c r="BF16" s="10"/>
      <c r="BG16" s="10"/>
      <c r="BH16" s="39">
        <f t="shared" si="5"/>
        <v>0</v>
      </c>
      <c r="BI16" s="11"/>
      <c r="BJ16" s="11"/>
      <c r="BK16" s="11"/>
      <c r="BL16" s="11"/>
      <c r="BM16" s="11"/>
      <c r="BN16" s="9"/>
      <c r="BO16" s="11"/>
      <c r="BP16" s="10"/>
      <c r="BQ16" s="10"/>
      <c r="BR16" s="10"/>
      <c r="BS16" s="10"/>
      <c r="BT16" s="10"/>
      <c r="BU16" s="15">
        <f t="shared" si="6"/>
        <v>0</v>
      </c>
      <c r="BV16" s="9"/>
      <c r="BW16" s="11"/>
      <c r="BX16" s="11"/>
      <c r="BY16" s="10"/>
      <c r="BZ16" s="9"/>
      <c r="CA16" s="9"/>
      <c r="CB16" s="9"/>
      <c r="CC16" s="9"/>
      <c r="CD16" s="10"/>
      <c r="CE16" s="10"/>
      <c r="CF16" s="10"/>
      <c r="CG16" s="9"/>
      <c r="CH16" s="10"/>
      <c r="CI16" s="9"/>
      <c r="CJ16" s="10"/>
      <c r="CK16" s="10"/>
      <c r="CL16" s="10"/>
      <c r="CM16" s="10"/>
      <c r="CN16" s="10"/>
      <c r="CO16" s="10"/>
      <c r="CP16" s="13"/>
      <c r="CQ16" s="40">
        <f t="shared" si="7"/>
        <v>0</v>
      </c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5">
        <f t="shared" si="8"/>
        <v>0</v>
      </c>
      <c r="DE16" s="24">
        <f t="shared" si="0"/>
        <v>5336.7300000000005</v>
      </c>
      <c r="DF16" s="24">
        <f t="shared" si="1"/>
        <v>0</v>
      </c>
      <c r="DG16" s="24">
        <f t="shared" si="2"/>
        <v>0</v>
      </c>
      <c r="DI16" s="8"/>
      <c r="DJ16" s="50">
        <f t="shared" si="9"/>
        <v>311.17</v>
      </c>
    </row>
    <row r="17" spans="1:114" ht="12.75">
      <c r="A17" s="27">
        <v>9</v>
      </c>
      <c r="B17" s="26" t="s">
        <v>33</v>
      </c>
      <c r="C17" s="13">
        <v>663.36</v>
      </c>
      <c r="D17" s="10"/>
      <c r="E17" s="10">
        <v>471.69</v>
      </c>
      <c r="F17" s="10"/>
      <c r="G17" s="10">
        <v>176.19</v>
      </c>
      <c r="H17" s="10"/>
      <c r="I17" s="10">
        <v>500.36</v>
      </c>
      <c r="J17" s="17"/>
      <c r="K17" s="10">
        <v>557.4</v>
      </c>
      <c r="L17" s="10">
        <v>322.01</v>
      </c>
      <c r="M17" s="17"/>
      <c r="N17" s="10">
        <v>669.32</v>
      </c>
      <c r="O17" s="10"/>
      <c r="P17" s="10">
        <v>423.17</v>
      </c>
      <c r="Q17" s="10"/>
      <c r="R17" s="10">
        <v>151.07</v>
      </c>
      <c r="S17" s="10"/>
      <c r="T17" s="10">
        <v>437.33</v>
      </c>
      <c r="U17" s="10"/>
      <c r="V17" s="10">
        <v>431.42</v>
      </c>
      <c r="W17" s="10"/>
      <c r="X17" s="10">
        <v>421.32</v>
      </c>
      <c r="Y17" s="32"/>
      <c r="Z17" s="39">
        <f t="shared" si="3"/>
        <v>5224.64</v>
      </c>
      <c r="AA17" s="11"/>
      <c r="AB17" s="11"/>
      <c r="AC17" s="11"/>
      <c r="AD17" s="11"/>
      <c r="AE17" s="9"/>
      <c r="AF17" s="9"/>
      <c r="AG17" s="10"/>
      <c r="AH17" s="10"/>
      <c r="AI17" s="9"/>
      <c r="AJ17" s="9"/>
      <c r="AK17" s="10"/>
      <c r="AL17" s="10"/>
      <c r="AM17" s="40">
        <f t="shared" si="4"/>
        <v>0</v>
      </c>
      <c r="AN17" s="11"/>
      <c r="AO17" s="11"/>
      <c r="AP17" s="9"/>
      <c r="AQ17" s="10"/>
      <c r="AR17" s="11"/>
      <c r="AS17" s="10"/>
      <c r="AT17" s="9"/>
      <c r="AU17" s="10"/>
      <c r="AV17" s="10"/>
      <c r="AW17" s="10"/>
      <c r="AX17" s="10"/>
      <c r="AY17" s="10"/>
      <c r="AZ17" s="9"/>
      <c r="BA17" s="10"/>
      <c r="BB17" s="10"/>
      <c r="BC17" s="10"/>
      <c r="BD17" s="10"/>
      <c r="BE17" s="10"/>
      <c r="BF17" s="10"/>
      <c r="BG17" s="10"/>
      <c r="BH17" s="39">
        <f t="shared" si="5"/>
        <v>0</v>
      </c>
      <c r="BI17" s="11"/>
      <c r="BJ17" s="11"/>
      <c r="BK17" s="11"/>
      <c r="BL17" s="11"/>
      <c r="BM17" s="11"/>
      <c r="BN17" s="9"/>
      <c r="BO17" s="11"/>
      <c r="BP17" s="10"/>
      <c r="BQ17" s="10"/>
      <c r="BR17" s="10"/>
      <c r="BS17" s="10"/>
      <c r="BT17" s="10"/>
      <c r="BU17" s="15">
        <f t="shared" si="6"/>
        <v>0</v>
      </c>
      <c r="BV17" s="11"/>
      <c r="BW17" s="11"/>
      <c r="BX17" s="11"/>
      <c r="BY17" s="10"/>
      <c r="BZ17" s="9"/>
      <c r="CA17" s="9"/>
      <c r="CB17" s="9"/>
      <c r="CC17" s="9"/>
      <c r="CD17" s="10"/>
      <c r="CE17" s="10"/>
      <c r="CF17" s="10"/>
      <c r="CG17" s="9"/>
      <c r="CH17" s="10"/>
      <c r="CI17" s="9"/>
      <c r="CJ17" s="10"/>
      <c r="CK17" s="10"/>
      <c r="CL17" s="10"/>
      <c r="CM17" s="10"/>
      <c r="CN17" s="10"/>
      <c r="CO17" s="10"/>
      <c r="CP17" s="13"/>
      <c r="CQ17" s="40">
        <f t="shared" si="7"/>
        <v>0</v>
      </c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5">
        <f t="shared" si="8"/>
        <v>0</v>
      </c>
      <c r="DE17" s="24">
        <f t="shared" si="0"/>
        <v>5224.64</v>
      </c>
      <c r="DF17" s="24">
        <f t="shared" si="1"/>
        <v>0</v>
      </c>
      <c r="DG17" s="24">
        <f t="shared" si="2"/>
        <v>0</v>
      </c>
      <c r="DI17" s="8"/>
      <c r="DJ17" s="50">
        <f t="shared" si="9"/>
        <v>421.32</v>
      </c>
    </row>
    <row r="18" spans="1:114" ht="12.75">
      <c r="A18" s="27">
        <v>10</v>
      </c>
      <c r="B18" s="26" t="s">
        <v>34</v>
      </c>
      <c r="C18" s="13">
        <v>145526.16</v>
      </c>
      <c r="D18" s="10"/>
      <c r="E18" s="10">
        <v>86856.73</v>
      </c>
      <c r="F18" s="10"/>
      <c r="G18" s="10">
        <v>82209.03</v>
      </c>
      <c r="H18" s="10"/>
      <c r="I18" s="10">
        <v>69361.6</v>
      </c>
      <c r="J18" s="17"/>
      <c r="K18" s="10">
        <v>89269.51</v>
      </c>
      <c r="L18" s="10">
        <v>38450.16</v>
      </c>
      <c r="M18" s="17"/>
      <c r="N18" s="10">
        <v>101391.52</v>
      </c>
      <c r="O18" s="10"/>
      <c r="P18" s="10">
        <v>80673.63</v>
      </c>
      <c r="Q18" s="10"/>
      <c r="R18" s="10">
        <v>69945.36</v>
      </c>
      <c r="S18" s="10"/>
      <c r="T18" s="10">
        <v>82271.2</v>
      </c>
      <c r="U18" s="10"/>
      <c r="V18" s="10">
        <v>84410</v>
      </c>
      <c r="W18" s="10"/>
      <c r="X18" s="10">
        <v>74417.7</v>
      </c>
      <c r="Y18" s="32"/>
      <c r="Z18" s="39">
        <f t="shared" si="3"/>
        <v>1004782.6</v>
      </c>
      <c r="AA18" s="10">
        <v>93.66</v>
      </c>
      <c r="AB18" s="10">
        <v>160.02</v>
      </c>
      <c r="AC18" s="11"/>
      <c r="AD18" s="10">
        <v>626.04</v>
      </c>
      <c r="AE18" s="10">
        <v>476.86</v>
      </c>
      <c r="AF18" s="10">
        <v>880.31</v>
      </c>
      <c r="AG18" s="10">
        <v>93.66</v>
      </c>
      <c r="AH18" s="10">
        <v>363.05</v>
      </c>
      <c r="AI18" s="9"/>
      <c r="AJ18" s="10">
        <v>39.44</v>
      </c>
      <c r="AK18" s="10">
        <v>380.05</v>
      </c>
      <c r="AL18" s="10">
        <v>316.81</v>
      </c>
      <c r="AM18" s="40">
        <f t="shared" si="4"/>
        <v>3429.9</v>
      </c>
      <c r="AN18" s="11"/>
      <c r="AO18" s="10">
        <v>555.99</v>
      </c>
      <c r="AP18" s="10">
        <v>1906.82</v>
      </c>
      <c r="AQ18" s="10"/>
      <c r="AR18" s="11"/>
      <c r="AS18" s="10"/>
      <c r="AT18" s="9"/>
      <c r="AU18" s="10"/>
      <c r="AV18" s="10"/>
      <c r="AW18" s="10"/>
      <c r="AX18" s="10"/>
      <c r="AY18" s="10"/>
      <c r="AZ18" s="9"/>
      <c r="BA18" s="10"/>
      <c r="BB18" s="10"/>
      <c r="BC18" s="10"/>
      <c r="BD18" s="10"/>
      <c r="BE18" s="10"/>
      <c r="BF18" s="10"/>
      <c r="BG18" s="10"/>
      <c r="BH18" s="39">
        <f t="shared" si="5"/>
        <v>2462.81</v>
      </c>
      <c r="BI18" s="10">
        <v>1261.62</v>
      </c>
      <c r="BJ18" s="10">
        <v>420.54</v>
      </c>
      <c r="BK18" s="11"/>
      <c r="BL18" s="10">
        <v>859.96</v>
      </c>
      <c r="BM18" s="10">
        <v>439.43</v>
      </c>
      <c r="BN18" s="10">
        <v>878.86</v>
      </c>
      <c r="BO18" s="10">
        <v>878.86</v>
      </c>
      <c r="BP18" s="10">
        <v>1318.3</v>
      </c>
      <c r="BQ18" s="10">
        <v>878.86</v>
      </c>
      <c r="BR18" s="10">
        <v>878.85</v>
      </c>
      <c r="BS18" s="10">
        <v>878.86</v>
      </c>
      <c r="BT18" s="10">
        <f>878.86+8.91</f>
        <v>887.77</v>
      </c>
      <c r="BU18" s="15">
        <f t="shared" si="6"/>
        <v>9581.91</v>
      </c>
      <c r="BV18" s="10">
        <v>11760</v>
      </c>
      <c r="BW18" s="10">
        <v>15120</v>
      </c>
      <c r="BX18" s="10">
        <v>11319.6</v>
      </c>
      <c r="BY18" s="10"/>
      <c r="BZ18" s="10">
        <v>10556.4</v>
      </c>
      <c r="CA18" s="9"/>
      <c r="CB18" s="10">
        <v>14964</v>
      </c>
      <c r="CC18" s="10">
        <v>11280</v>
      </c>
      <c r="CD18" s="10"/>
      <c r="CE18" s="10">
        <v>8160</v>
      </c>
      <c r="CF18" s="10"/>
      <c r="CG18" s="10">
        <v>13560</v>
      </c>
      <c r="CH18" s="10"/>
      <c r="CI18" s="10">
        <v>9240</v>
      </c>
      <c r="CJ18" s="10"/>
      <c r="CK18" s="10">
        <v>10800</v>
      </c>
      <c r="CL18" s="10"/>
      <c r="CM18" s="10">
        <v>13560</v>
      </c>
      <c r="CN18" s="10"/>
      <c r="CO18" s="10">
        <v>9948</v>
      </c>
      <c r="CP18" s="13"/>
      <c r="CQ18" s="40">
        <f t="shared" si="7"/>
        <v>140268</v>
      </c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5">
        <f t="shared" si="8"/>
        <v>0</v>
      </c>
      <c r="DE18" s="24">
        <f t="shared" si="0"/>
        <v>1020257.2200000001</v>
      </c>
      <c r="DF18" s="24">
        <f t="shared" si="1"/>
        <v>140268</v>
      </c>
      <c r="DG18" s="24">
        <f t="shared" si="2"/>
        <v>0</v>
      </c>
      <c r="DI18" s="8"/>
      <c r="DJ18" s="50">
        <f t="shared" si="9"/>
        <v>85570.28</v>
      </c>
    </row>
    <row r="19" spans="1:114" ht="12.75">
      <c r="A19" s="27">
        <v>11</v>
      </c>
      <c r="B19" s="26" t="s">
        <v>35</v>
      </c>
      <c r="C19" s="13">
        <v>2774.05</v>
      </c>
      <c r="D19" s="10"/>
      <c r="E19" s="10">
        <v>408.68</v>
      </c>
      <c r="F19" s="10"/>
      <c r="G19" s="10">
        <v>1479.69</v>
      </c>
      <c r="H19" s="10"/>
      <c r="I19" s="10">
        <v>1440</v>
      </c>
      <c r="J19" s="17"/>
      <c r="K19" s="10">
        <v>359.72</v>
      </c>
      <c r="L19" s="10">
        <v>1135.22</v>
      </c>
      <c r="M19" s="17"/>
      <c r="N19" s="10">
        <v>1416.7</v>
      </c>
      <c r="O19" s="10"/>
      <c r="P19" s="10">
        <v>1013.52</v>
      </c>
      <c r="Q19" s="10"/>
      <c r="R19" s="10">
        <v>1316.35</v>
      </c>
      <c r="S19" s="10"/>
      <c r="T19" s="10">
        <v>1229.38</v>
      </c>
      <c r="U19" s="10"/>
      <c r="V19" s="10">
        <v>1074.59</v>
      </c>
      <c r="W19" s="10"/>
      <c r="X19" s="10">
        <v>803.39</v>
      </c>
      <c r="Y19" s="32"/>
      <c r="Z19" s="39">
        <f t="shared" si="3"/>
        <v>14451.29</v>
      </c>
      <c r="AA19" s="11"/>
      <c r="AB19" s="11"/>
      <c r="AC19" s="11"/>
      <c r="AD19" s="11"/>
      <c r="AE19" s="9"/>
      <c r="AF19" s="9"/>
      <c r="AG19" s="10"/>
      <c r="AH19" s="10"/>
      <c r="AI19" s="9"/>
      <c r="AJ19" s="9"/>
      <c r="AK19" s="10"/>
      <c r="AL19" s="10"/>
      <c r="AM19" s="40">
        <f t="shared" si="4"/>
        <v>0</v>
      </c>
      <c r="AN19" s="11"/>
      <c r="AO19" s="11"/>
      <c r="AP19" s="9"/>
      <c r="AQ19" s="10"/>
      <c r="AR19" s="11"/>
      <c r="AS19" s="10"/>
      <c r="AT19" s="9"/>
      <c r="AU19" s="10"/>
      <c r="AV19" s="10"/>
      <c r="AW19" s="10"/>
      <c r="AX19" s="10"/>
      <c r="AY19" s="10"/>
      <c r="AZ19" s="9"/>
      <c r="BA19" s="10"/>
      <c r="BB19" s="10"/>
      <c r="BC19" s="10"/>
      <c r="BD19" s="10"/>
      <c r="BE19" s="10"/>
      <c r="BF19" s="10"/>
      <c r="BG19" s="10"/>
      <c r="BH19" s="39">
        <f t="shared" si="5"/>
        <v>0</v>
      </c>
      <c r="BI19" s="11"/>
      <c r="BJ19" s="11"/>
      <c r="BK19" s="11"/>
      <c r="BL19" s="11"/>
      <c r="BM19" s="9"/>
      <c r="BN19" s="9"/>
      <c r="BO19" s="10"/>
      <c r="BP19" s="10"/>
      <c r="BQ19" s="9"/>
      <c r="BR19" s="10"/>
      <c r="BS19" s="10"/>
      <c r="BT19" s="10"/>
      <c r="BU19" s="15">
        <f t="shared" si="6"/>
        <v>0</v>
      </c>
      <c r="BV19" s="11"/>
      <c r="BW19" s="11"/>
      <c r="BX19" s="11"/>
      <c r="BY19" s="10"/>
      <c r="BZ19" s="9"/>
      <c r="CA19" s="9"/>
      <c r="CB19" s="9"/>
      <c r="CC19" s="9"/>
      <c r="CD19" s="10"/>
      <c r="CE19" s="10"/>
      <c r="CF19" s="10"/>
      <c r="CG19" s="9"/>
      <c r="CH19" s="10"/>
      <c r="CI19" s="9"/>
      <c r="CJ19" s="10"/>
      <c r="CK19" s="10"/>
      <c r="CL19" s="10"/>
      <c r="CM19" s="10"/>
      <c r="CN19" s="10"/>
      <c r="CO19" s="10"/>
      <c r="CP19" s="13"/>
      <c r="CQ19" s="40">
        <f t="shared" si="7"/>
        <v>0</v>
      </c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5">
        <f t="shared" si="8"/>
        <v>0</v>
      </c>
      <c r="DE19" s="24">
        <f t="shared" si="0"/>
        <v>14451.29</v>
      </c>
      <c r="DF19" s="24">
        <f t="shared" si="1"/>
        <v>0</v>
      </c>
      <c r="DG19" s="24">
        <f t="shared" si="2"/>
        <v>0</v>
      </c>
      <c r="DI19" s="8"/>
      <c r="DJ19" s="50">
        <f t="shared" si="9"/>
        <v>803.39</v>
      </c>
    </row>
    <row r="20" spans="1:114" ht="12.75">
      <c r="A20" s="27">
        <v>12</v>
      </c>
      <c r="B20" s="26" t="s">
        <v>36</v>
      </c>
      <c r="C20" s="13">
        <v>23543.24</v>
      </c>
      <c r="D20" s="10"/>
      <c r="E20" s="10">
        <v>10306.57</v>
      </c>
      <c r="F20" s="10"/>
      <c r="G20" s="10">
        <v>14483.59</v>
      </c>
      <c r="H20" s="10"/>
      <c r="I20" s="10">
        <v>14211.27</v>
      </c>
      <c r="J20" s="17"/>
      <c r="K20" s="10">
        <v>16132.87</v>
      </c>
      <c r="L20" s="10">
        <v>15235.26</v>
      </c>
      <c r="M20" s="17"/>
      <c r="N20" s="10">
        <v>15109.73</v>
      </c>
      <c r="O20" s="10"/>
      <c r="P20" s="10">
        <v>11354.61</v>
      </c>
      <c r="Q20" s="10"/>
      <c r="R20" s="10">
        <v>8352.64</v>
      </c>
      <c r="S20" s="10"/>
      <c r="T20" s="10">
        <v>25022.34</v>
      </c>
      <c r="U20" s="10"/>
      <c r="V20" s="10">
        <v>15028.74</v>
      </c>
      <c r="W20" s="10"/>
      <c r="X20" s="10">
        <v>10225.38</v>
      </c>
      <c r="Y20" s="32"/>
      <c r="Z20" s="39">
        <f t="shared" si="3"/>
        <v>179006.24</v>
      </c>
      <c r="AA20" s="11"/>
      <c r="AB20" s="10">
        <v>316.12</v>
      </c>
      <c r="AC20" s="10">
        <v>77.57</v>
      </c>
      <c r="AD20" s="10">
        <v>81.69</v>
      </c>
      <c r="AE20" s="10">
        <v>245.08</v>
      </c>
      <c r="AF20" s="10">
        <v>302.36</v>
      </c>
      <c r="AG20" s="10"/>
      <c r="AH20" s="10"/>
      <c r="AI20" s="9"/>
      <c r="AJ20" s="9"/>
      <c r="AK20" s="10"/>
      <c r="AL20" s="10">
        <v>302.36</v>
      </c>
      <c r="AM20" s="40">
        <f t="shared" si="4"/>
        <v>1325.18</v>
      </c>
      <c r="AN20" s="11"/>
      <c r="AO20" s="11"/>
      <c r="AP20" s="9"/>
      <c r="AQ20" s="10"/>
      <c r="AR20" s="11"/>
      <c r="AS20" s="10"/>
      <c r="AT20" s="9"/>
      <c r="AU20" s="10"/>
      <c r="AV20" s="10"/>
      <c r="AW20" s="10"/>
      <c r="AX20" s="10"/>
      <c r="AY20" s="10"/>
      <c r="AZ20" s="9"/>
      <c r="BA20" s="10"/>
      <c r="BB20" s="10"/>
      <c r="BC20" s="10"/>
      <c r="BD20" s="10"/>
      <c r="BE20" s="10"/>
      <c r="BF20" s="10"/>
      <c r="BG20" s="10"/>
      <c r="BH20" s="39">
        <f t="shared" si="5"/>
        <v>0</v>
      </c>
      <c r="BI20" s="11"/>
      <c r="BJ20" s="11"/>
      <c r="BK20" s="11"/>
      <c r="BL20" s="11"/>
      <c r="BM20" s="9"/>
      <c r="BN20" s="9"/>
      <c r="BO20" s="10"/>
      <c r="BP20" s="10"/>
      <c r="BQ20" s="9"/>
      <c r="BR20" s="10"/>
      <c r="BS20" s="10"/>
      <c r="BT20" s="10"/>
      <c r="BU20" s="15">
        <f t="shared" si="6"/>
        <v>0</v>
      </c>
      <c r="BV20" s="10">
        <v>1560</v>
      </c>
      <c r="BW20" s="10">
        <v>720</v>
      </c>
      <c r="BX20" s="10">
        <v>1920</v>
      </c>
      <c r="BY20" s="10"/>
      <c r="BZ20" s="10">
        <v>1740</v>
      </c>
      <c r="CA20" s="9"/>
      <c r="CB20" s="10">
        <v>1740</v>
      </c>
      <c r="CC20" s="10">
        <v>1680</v>
      </c>
      <c r="CD20" s="10"/>
      <c r="CE20" s="10">
        <v>2400</v>
      </c>
      <c r="CF20" s="10"/>
      <c r="CG20" s="10">
        <v>720</v>
      </c>
      <c r="CH20" s="10"/>
      <c r="CI20" s="10">
        <v>1920</v>
      </c>
      <c r="CJ20" s="10"/>
      <c r="CK20" s="10">
        <v>1320</v>
      </c>
      <c r="CL20" s="10"/>
      <c r="CM20" s="10">
        <v>1560</v>
      </c>
      <c r="CN20" s="10"/>
      <c r="CO20" s="10">
        <v>1800</v>
      </c>
      <c r="CP20" s="13"/>
      <c r="CQ20" s="40">
        <f t="shared" si="7"/>
        <v>19080</v>
      </c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5">
        <f t="shared" si="8"/>
        <v>0</v>
      </c>
      <c r="DE20" s="24">
        <f t="shared" si="0"/>
        <v>180331.41999999998</v>
      </c>
      <c r="DF20" s="24">
        <f t="shared" si="1"/>
        <v>19080</v>
      </c>
      <c r="DG20" s="24">
        <f t="shared" si="2"/>
        <v>0</v>
      </c>
      <c r="DI20" s="8"/>
      <c r="DJ20" s="50">
        <f t="shared" si="9"/>
        <v>12327.74</v>
      </c>
    </row>
    <row r="21" spans="1:114" ht="12.75">
      <c r="A21" s="27">
        <v>13</v>
      </c>
      <c r="B21" s="26" t="s">
        <v>37</v>
      </c>
      <c r="C21" s="13">
        <v>19753.47</v>
      </c>
      <c r="D21" s="10"/>
      <c r="E21" s="10">
        <v>10098.94</v>
      </c>
      <c r="F21" s="10"/>
      <c r="G21" s="10">
        <v>10683.49</v>
      </c>
      <c r="H21" s="10"/>
      <c r="I21" s="10">
        <v>6698.77</v>
      </c>
      <c r="J21" s="17"/>
      <c r="K21" s="10">
        <v>13005.61</v>
      </c>
      <c r="L21" s="10">
        <v>13857.33</v>
      </c>
      <c r="M21" s="17"/>
      <c r="N21" s="10">
        <v>3291.42</v>
      </c>
      <c r="O21" s="10"/>
      <c r="P21" s="10">
        <v>5831.04</v>
      </c>
      <c r="Q21" s="10"/>
      <c r="R21" s="10">
        <v>13139.39</v>
      </c>
      <c r="S21" s="10"/>
      <c r="T21" s="10">
        <v>5099.13</v>
      </c>
      <c r="U21" s="10"/>
      <c r="V21" s="10">
        <v>5328.24</v>
      </c>
      <c r="W21" s="10"/>
      <c r="X21" s="10">
        <v>12132.4</v>
      </c>
      <c r="Y21" s="32"/>
      <c r="Z21" s="39">
        <f t="shared" si="3"/>
        <v>118919.23</v>
      </c>
      <c r="AA21" s="10">
        <v>754.9</v>
      </c>
      <c r="AB21" s="10">
        <v>219.39</v>
      </c>
      <c r="AC21" s="11"/>
      <c r="AD21" s="10">
        <v>853.65</v>
      </c>
      <c r="AE21" s="10">
        <v>219.39</v>
      </c>
      <c r="AF21" s="9"/>
      <c r="AG21" s="10">
        <v>251.97</v>
      </c>
      <c r="AH21" s="10">
        <v>219.39</v>
      </c>
      <c r="AI21" s="9"/>
      <c r="AJ21" s="10">
        <v>251.97</v>
      </c>
      <c r="AK21" s="10">
        <v>437.24</v>
      </c>
      <c r="AL21" s="10"/>
      <c r="AM21" s="40">
        <f t="shared" si="4"/>
        <v>3207.8999999999996</v>
      </c>
      <c r="AN21" s="11"/>
      <c r="AO21" s="11"/>
      <c r="AP21" s="9"/>
      <c r="AQ21" s="10"/>
      <c r="AR21" s="11"/>
      <c r="AS21" s="10"/>
      <c r="AT21" s="9"/>
      <c r="AU21" s="10"/>
      <c r="AV21" s="10"/>
      <c r="AW21" s="10"/>
      <c r="AX21" s="10"/>
      <c r="AY21" s="10"/>
      <c r="AZ21" s="9"/>
      <c r="BA21" s="10"/>
      <c r="BB21" s="10"/>
      <c r="BC21" s="10"/>
      <c r="BD21" s="10"/>
      <c r="BE21" s="10"/>
      <c r="BF21" s="10"/>
      <c r="BG21" s="10"/>
      <c r="BH21" s="39">
        <f t="shared" si="5"/>
        <v>0</v>
      </c>
      <c r="BI21" s="11"/>
      <c r="BJ21" s="11"/>
      <c r="BK21" s="11"/>
      <c r="BL21" s="11"/>
      <c r="BM21" s="9"/>
      <c r="BN21" s="9"/>
      <c r="BO21" s="10"/>
      <c r="BP21" s="10"/>
      <c r="BQ21" s="9"/>
      <c r="BR21" s="10"/>
      <c r="BS21" s="10"/>
      <c r="BT21" s="10"/>
      <c r="BU21" s="15">
        <f t="shared" si="6"/>
        <v>0</v>
      </c>
      <c r="BV21" s="10">
        <v>720</v>
      </c>
      <c r="BW21" s="10">
        <v>1320</v>
      </c>
      <c r="BX21" s="10">
        <v>1500</v>
      </c>
      <c r="BY21" s="10"/>
      <c r="BZ21" s="10">
        <v>600</v>
      </c>
      <c r="CA21" s="9"/>
      <c r="CB21" s="10">
        <v>1200</v>
      </c>
      <c r="CC21" s="10">
        <v>780</v>
      </c>
      <c r="CD21" s="10"/>
      <c r="CE21" s="10"/>
      <c r="CF21" s="10"/>
      <c r="CG21" s="10">
        <v>240</v>
      </c>
      <c r="CH21" s="10"/>
      <c r="CI21" s="10">
        <v>1020</v>
      </c>
      <c r="CJ21" s="10"/>
      <c r="CK21" s="10">
        <v>240</v>
      </c>
      <c r="CL21" s="10"/>
      <c r="CM21" s="10">
        <v>360</v>
      </c>
      <c r="CN21" s="10"/>
      <c r="CO21" s="10">
        <v>840</v>
      </c>
      <c r="CP21" s="13"/>
      <c r="CQ21" s="40">
        <f t="shared" si="7"/>
        <v>8820</v>
      </c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5">
        <f t="shared" si="8"/>
        <v>0</v>
      </c>
      <c r="DE21" s="24">
        <f t="shared" si="0"/>
        <v>122127.12999999999</v>
      </c>
      <c r="DF21" s="24">
        <f aca="true" t="shared" si="10" ref="DF21:DF61">+CQ21</f>
        <v>8820</v>
      </c>
      <c r="DG21" s="24">
        <f aca="true" t="shared" si="11" ref="DG21:DG61">+DD21</f>
        <v>0</v>
      </c>
      <c r="DI21" s="8"/>
      <c r="DJ21" s="50">
        <f t="shared" si="9"/>
        <v>12972.4</v>
      </c>
    </row>
    <row r="22" spans="1:114" ht="12.75">
      <c r="A22" s="27">
        <v>14</v>
      </c>
      <c r="B22" s="7" t="s">
        <v>77</v>
      </c>
      <c r="C22" s="13"/>
      <c r="D22" s="10"/>
      <c r="E22" s="10">
        <v>1046.55</v>
      </c>
      <c r="F22" s="10"/>
      <c r="G22" s="10">
        <v>138.37</v>
      </c>
      <c r="H22" s="10"/>
      <c r="I22" s="10">
        <v>116.47</v>
      </c>
      <c r="J22" s="17"/>
      <c r="K22" s="10">
        <v>285.44</v>
      </c>
      <c r="L22" s="10">
        <v>193.75</v>
      </c>
      <c r="M22" s="17"/>
      <c r="N22" s="10">
        <v>222</v>
      </c>
      <c r="O22" s="10"/>
      <c r="P22" s="10">
        <v>309.17</v>
      </c>
      <c r="Q22" s="10"/>
      <c r="R22" s="10">
        <v>45.59</v>
      </c>
      <c r="S22" s="10"/>
      <c r="T22" s="10"/>
      <c r="U22" s="10"/>
      <c r="V22" s="10">
        <v>107.61</v>
      </c>
      <c r="W22" s="10"/>
      <c r="X22" s="10">
        <v>115.7</v>
      </c>
      <c r="Y22" s="32"/>
      <c r="Z22" s="39">
        <f t="shared" si="3"/>
        <v>2580.65</v>
      </c>
      <c r="AA22" s="10"/>
      <c r="AB22" s="10"/>
      <c r="AC22" s="11"/>
      <c r="AD22" s="11"/>
      <c r="AE22" s="9"/>
      <c r="AF22" s="9"/>
      <c r="AG22" s="10"/>
      <c r="AH22" s="10"/>
      <c r="AI22" s="9"/>
      <c r="AJ22" s="9"/>
      <c r="AK22" s="10"/>
      <c r="AL22" s="10"/>
      <c r="AM22" s="40">
        <f t="shared" si="4"/>
        <v>0</v>
      </c>
      <c r="AN22" s="11"/>
      <c r="AO22" s="11"/>
      <c r="AP22" s="9"/>
      <c r="AQ22" s="10"/>
      <c r="AR22" s="11"/>
      <c r="AS22" s="10"/>
      <c r="AT22" s="9"/>
      <c r="AU22" s="10"/>
      <c r="AV22" s="10"/>
      <c r="AW22" s="10"/>
      <c r="AX22" s="10"/>
      <c r="AY22" s="10"/>
      <c r="AZ22" s="9"/>
      <c r="BA22" s="10"/>
      <c r="BB22" s="10"/>
      <c r="BC22" s="10"/>
      <c r="BD22" s="10"/>
      <c r="BE22" s="10"/>
      <c r="BF22" s="10"/>
      <c r="BG22" s="10"/>
      <c r="BH22" s="39">
        <f t="shared" si="5"/>
        <v>0</v>
      </c>
      <c r="BI22" s="11"/>
      <c r="BJ22" s="11"/>
      <c r="BK22" s="11"/>
      <c r="BL22" s="11"/>
      <c r="BM22" s="9"/>
      <c r="BN22" s="9"/>
      <c r="BO22" s="10"/>
      <c r="BP22" s="10"/>
      <c r="BQ22" s="9"/>
      <c r="BR22" s="10"/>
      <c r="BS22" s="10"/>
      <c r="BT22" s="10"/>
      <c r="BU22" s="15">
        <f t="shared" si="6"/>
        <v>0</v>
      </c>
      <c r="BV22" s="10"/>
      <c r="BW22" s="11"/>
      <c r="BX22" s="11"/>
      <c r="BY22" s="10"/>
      <c r="BZ22" s="9"/>
      <c r="CA22" s="9"/>
      <c r="CB22" s="9"/>
      <c r="CC22" s="9"/>
      <c r="CD22" s="10"/>
      <c r="CE22" s="10"/>
      <c r="CF22" s="10"/>
      <c r="CG22" s="9"/>
      <c r="CH22" s="10"/>
      <c r="CI22" s="9"/>
      <c r="CJ22" s="10"/>
      <c r="CK22" s="10"/>
      <c r="CL22" s="10"/>
      <c r="CM22" s="10"/>
      <c r="CN22" s="10"/>
      <c r="CO22" s="10"/>
      <c r="CP22" s="13"/>
      <c r="CQ22" s="40">
        <f t="shared" si="7"/>
        <v>0</v>
      </c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5">
        <f t="shared" si="8"/>
        <v>0</v>
      </c>
      <c r="DE22" s="24">
        <f t="shared" si="0"/>
        <v>2580.65</v>
      </c>
      <c r="DF22" s="24">
        <f t="shared" si="10"/>
        <v>0</v>
      </c>
      <c r="DG22" s="24">
        <f t="shared" si="11"/>
        <v>0</v>
      </c>
      <c r="DI22" s="8"/>
      <c r="DJ22" s="50">
        <f t="shared" si="9"/>
        <v>115.7</v>
      </c>
    </row>
    <row r="23" spans="1:114" ht="12.75">
      <c r="A23" s="27">
        <v>15</v>
      </c>
      <c r="B23" s="26" t="s">
        <v>38</v>
      </c>
      <c r="C23" s="13">
        <v>580445.05</v>
      </c>
      <c r="D23" s="10"/>
      <c r="E23" s="10">
        <v>230680.93</v>
      </c>
      <c r="F23" s="10"/>
      <c r="G23" s="10">
        <v>253254.82</v>
      </c>
      <c r="H23" s="10"/>
      <c r="I23" s="10">
        <v>180507.06</v>
      </c>
      <c r="J23" s="17"/>
      <c r="K23" s="10">
        <v>189667.43</v>
      </c>
      <c r="L23" s="10">
        <v>256818.74</v>
      </c>
      <c r="M23" s="17"/>
      <c r="N23" s="10">
        <v>607690.66</v>
      </c>
      <c r="O23" s="10"/>
      <c r="P23" s="10">
        <v>437589.22</v>
      </c>
      <c r="Q23" s="10"/>
      <c r="R23" s="10">
        <v>188238.66</v>
      </c>
      <c r="S23" s="10"/>
      <c r="T23" s="10">
        <v>689028.88</v>
      </c>
      <c r="U23" s="10"/>
      <c r="V23" s="10">
        <v>421746.15</v>
      </c>
      <c r="W23" s="10"/>
      <c r="X23" s="10">
        <v>472622.1</v>
      </c>
      <c r="Y23" s="32"/>
      <c r="Z23" s="39">
        <f t="shared" si="3"/>
        <v>4508289.7</v>
      </c>
      <c r="AA23" s="10">
        <v>12908.29</v>
      </c>
      <c r="AB23" s="10">
        <v>3292.17</v>
      </c>
      <c r="AC23" s="10">
        <v>40599.24</v>
      </c>
      <c r="AD23" s="10">
        <v>8491.62</v>
      </c>
      <c r="AE23" s="10">
        <v>6496.09</v>
      </c>
      <c r="AF23" s="10">
        <v>12166.77</v>
      </c>
      <c r="AG23" s="10">
        <v>8647.67</v>
      </c>
      <c r="AH23" s="10">
        <v>9723.98</v>
      </c>
      <c r="AI23" s="10">
        <v>13279.88</v>
      </c>
      <c r="AJ23" s="10">
        <v>35481.83</v>
      </c>
      <c r="AK23" s="10">
        <v>25219.96</v>
      </c>
      <c r="AL23" s="10">
        <v>21842.85</v>
      </c>
      <c r="AM23" s="40">
        <f t="shared" si="4"/>
        <v>198150.35</v>
      </c>
      <c r="AN23" s="10">
        <v>15558.17</v>
      </c>
      <c r="AO23" s="10">
        <v>4714.45</v>
      </c>
      <c r="AP23" s="10">
        <v>11411.76</v>
      </c>
      <c r="AQ23" s="10"/>
      <c r="AR23" s="10">
        <v>682.64</v>
      </c>
      <c r="AS23" s="10"/>
      <c r="AT23" s="10">
        <v>10625.61</v>
      </c>
      <c r="AU23" s="10"/>
      <c r="AV23" s="10">
        <v>9944.13</v>
      </c>
      <c r="AW23" s="10"/>
      <c r="AX23" s="10">
        <v>23419.55</v>
      </c>
      <c r="AY23" s="10"/>
      <c r="AZ23" s="10">
        <v>11060.6</v>
      </c>
      <c r="BA23" s="10"/>
      <c r="BB23" s="10">
        <v>8335.27</v>
      </c>
      <c r="BC23" s="10"/>
      <c r="BD23" s="10">
        <v>10118.99</v>
      </c>
      <c r="BE23" s="10"/>
      <c r="BF23" s="10">
        <v>8800.13</v>
      </c>
      <c r="BG23" s="10"/>
      <c r="BH23" s="39">
        <f t="shared" si="5"/>
        <v>114671.30000000002</v>
      </c>
      <c r="BI23" s="10">
        <v>14604.95</v>
      </c>
      <c r="BJ23" s="10">
        <v>4877.13</v>
      </c>
      <c r="BK23" s="11"/>
      <c r="BL23" s="10">
        <v>6413.89</v>
      </c>
      <c r="BM23" s="10">
        <v>3274.32</v>
      </c>
      <c r="BN23" s="10">
        <f>3274.32+2686.12</f>
        <v>5960.4400000000005</v>
      </c>
      <c r="BO23" s="10">
        <v>5960.44</v>
      </c>
      <c r="BP23" s="10">
        <v>5960.44</v>
      </c>
      <c r="BQ23" s="10">
        <f>2686.12+3274.32</f>
        <v>5960.4400000000005</v>
      </c>
      <c r="BR23" s="10">
        <v>5960.44</v>
      </c>
      <c r="BS23" s="10">
        <v>5960.44</v>
      </c>
      <c r="BT23" s="10">
        <v>5960.44</v>
      </c>
      <c r="BU23" s="15">
        <f t="shared" si="6"/>
        <v>70893.37000000001</v>
      </c>
      <c r="BV23" s="10">
        <v>28920</v>
      </c>
      <c r="BW23" s="10">
        <v>22438.8</v>
      </c>
      <c r="BX23" s="10">
        <v>22260</v>
      </c>
      <c r="BY23" s="10"/>
      <c r="BZ23" s="10">
        <v>17220</v>
      </c>
      <c r="CA23" s="9"/>
      <c r="CB23" s="10">
        <v>19059.2</v>
      </c>
      <c r="CC23" s="10">
        <v>18754.4</v>
      </c>
      <c r="CD23" s="10"/>
      <c r="CE23" s="10">
        <v>66898.4</v>
      </c>
      <c r="CF23" s="10"/>
      <c r="CG23" s="10">
        <v>43740</v>
      </c>
      <c r="CH23" s="10"/>
      <c r="CI23" s="10">
        <v>29524.15</v>
      </c>
      <c r="CJ23" s="10"/>
      <c r="CK23" s="10">
        <v>54055.85</v>
      </c>
      <c r="CL23" s="10"/>
      <c r="CM23" s="10">
        <v>41880</v>
      </c>
      <c r="CN23" s="10"/>
      <c r="CO23" s="10">
        <f>44160+6</f>
        <v>44166</v>
      </c>
      <c r="CP23" s="13"/>
      <c r="CQ23" s="40">
        <f t="shared" si="7"/>
        <v>408916.8</v>
      </c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5">
        <f t="shared" si="8"/>
        <v>0</v>
      </c>
      <c r="DE23" s="24">
        <f t="shared" si="0"/>
        <v>4892004.72</v>
      </c>
      <c r="DF23" s="24">
        <f t="shared" si="10"/>
        <v>408916.8</v>
      </c>
      <c r="DG23" s="24">
        <f t="shared" si="11"/>
        <v>0</v>
      </c>
      <c r="DI23" s="8"/>
      <c r="DJ23" s="50">
        <f t="shared" si="9"/>
        <v>553391.52</v>
      </c>
    </row>
    <row r="24" spans="1:114" ht="12.75">
      <c r="A24" s="27">
        <v>16</v>
      </c>
      <c r="B24" s="26" t="s">
        <v>39</v>
      </c>
      <c r="C24" s="13">
        <v>24041.53</v>
      </c>
      <c r="D24" s="10"/>
      <c r="E24" s="10">
        <v>13460.5</v>
      </c>
      <c r="F24" s="10"/>
      <c r="G24" s="10">
        <v>17564.31</v>
      </c>
      <c r="H24" s="10"/>
      <c r="I24" s="10">
        <v>15418.74</v>
      </c>
      <c r="J24" s="17"/>
      <c r="K24" s="10">
        <v>12801.6</v>
      </c>
      <c r="L24" s="10">
        <v>18062.29</v>
      </c>
      <c r="M24" s="17"/>
      <c r="N24" s="10">
        <v>10615.12</v>
      </c>
      <c r="O24" s="10"/>
      <c r="P24" s="10">
        <v>13192.57</v>
      </c>
      <c r="Q24" s="10"/>
      <c r="R24" s="10">
        <v>5977.39</v>
      </c>
      <c r="S24" s="10"/>
      <c r="T24" s="10">
        <v>24393.75</v>
      </c>
      <c r="U24" s="10"/>
      <c r="V24" s="10">
        <v>9520.89</v>
      </c>
      <c r="W24" s="10"/>
      <c r="X24" s="10">
        <v>15025.71</v>
      </c>
      <c r="Y24" s="32"/>
      <c r="Z24" s="39">
        <f t="shared" si="3"/>
        <v>180074.4</v>
      </c>
      <c r="AA24" s="10">
        <v>1175.97</v>
      </c>
      <c r="AB24" s="10">
        <v>947.93</v>
      </c>
      <c r="AC24" s="10">
        <v>1532.97</v>
      </c>
      <c r="AD24" s="10">
        <v>1022.03</v>
      </c>
      <c r="AE24" s="10">
        <v>887.15</v>
      </c>
      <c r="AF24" s="10">
        <v>6183.82</v>
      </c>
      <c r="AG24" s="10">
        <v>6090.3</v>
      </c>
      <c r="AH24" s="10">
        <v>6856.04</v>
      </c>
      <c r="AI24" s="10">
        <v>3891.73</v>
      </c>
      <c r="AJ24" s="10">
        <v>4246</v>
      </c>
      <c r="AK24" s="10">
        <v>4358.51</v>
      </c>
      <c r="AL24" s="10">
        <v>4330.51</v>
      </c>
      <c r="AM24" s="40">
        <f t="shared" si="4"/>
        <v>41522.96000000001</v>
      </c>
      <c r="AN24" s="11"/>
      <c r="AO24" s="11"/>
      <c r="AP24" s="9"/>
      <c r="AQ24" s="10"/>
      <c r="AR24" s="11"/>
      <c r="AS24" s="10"/>
      <c r="AT24" s="9"/>
      <c r="AU24" s="10"/>
      <c r="AV24" s="10"/>
      <c r="AW24" s="10"/>
      <c r="AX24" s="10"/>
      <c r="AY24" s="10"/>
      <c r="AZ24" s="9"/>
      <c r="BA24" s="10"/>
      <c r="BB24" s="10"/>
      <c r="BC24" s="10"/>
      <c r="BD24" s="10"/>
      <c r="BE24" s="10"/>
      <c r="BF24" s="10"/>
      <c r="BG24" s="10"/>
      <c r="BH24" s="39">
        <f t="shared" si="5"/>
        <v>0</v>
      </c>
      <c r="BI24" s="10"/>
      <c r="BJ24" s="10">
        <v>74.58</v>
      </c>
      <c r="BK24" s="11"/>
      <c r="BL24" s="11"/>
      <c r="BM24" s="9"/>
      <c r="BN24" s="9"/>
      <c r="BO24" s="10"/>
      <c r="BP24" s="10"/>
      <c r="BQ24" s="10"/>
      <c r="BR24" s="10"/>
      <c r="BS24" s="10"/>
      <c r="BT24" s="10"/>
      <c r="BU24" s="15">
        <f t="shared" si="6"/>
        <v>74.58</v>
      </c>
      <c r="BV24" s="10">
        <v>600</v>
      </c>
      <c r="BW24" s="10">
        <v>1260</v>
      </c>
      <c r="BX24" s="10">
        <v>1560</v>
      </c>
      <c r="BY24" s="10"/>
      <c r="BZ24" s="10">
        <v>1200</v>
      </c>
      <c r="CA24" s="9"/>
      <c r="CB24" s="10">
        <v>1260</v>
      </c>
      <c r="CC24" s="10">
        <v>1680</v>
      </c>
      <c r="CD24" s="10"/>
      <c r="CE24" s="10">
        <v>840</v>
      </c>
      <c r="CF24" s="10"/>
      <c r="CG24" s="10">
        <v>1320</v>
      </c>
      <c r="CH24" s="10"/>
      <c r="CI24" s="10">
        <v>240</v>
      </c>
      <c r="CJ24" s="10"/>
      <c r="CK24" s="10">
        <v>2460</v>
      </c>
      <c r="CL24" s="10"/>
      <c r="CM24" s="10">
        <v>840</v>
      </c>
      <c r="CN24" s="10"/>
      <c r="CO24" s="10">
        <v>1320</v>
      </c>
      <c r="CP24" s="13"/>
      <c r="CQ24" s="40">
        <f t="shared" si="7"/>
        <v>14580</v>
      </c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5">
        <f t="shared" si="8"/>
        <v>0</v>
      </c>
      <c r="DE24" s="24">
        <f t="shared" si="0"/>
        <v>221671.93999999997</v>
      </c>
      <c r="DF24" s="24">
        <f t="shared" si="10"/>
        <v>14580</v>
      </c>
      <c r="DG24" s="24">
        <f t="shared" si="11"/>
        <v>0</v>
      </c>
      <c r="DI24" s="8"/>
      <c r="DJ24" s="50">
        <f t="shared" si="9"/>
        <v>20676.22</v>
      </c>
    </row>
    <row r="25" spans="1:114" ht="12.75">
      <c r="A25" s="27">
        <v>17</v>
      </c>
      <c r="B25" s="9" t="s">
        <v>80</v>
      </c>
      <c r="C25" s="13"/>
      <c r="D25" s="10"/>
      <c r="E25" s="10"/>
      <c r="F25" s="10"/>
      <c r="G25" s="10">
        <v>83.17</v>
      </c>
      <c r="H25" s="10"/>
      <c r="I25" s="10">
        <v>219.4</v>
      </c>
      <c r="J25" s="17"/>
      <c r="K25" s="10">
        <v>121.33</v>
      </c>
      <c r="L25" s="10">
        <v>110.83</v>
      </c>
      <c r="M25" s="17"/>
      <c r="N25" s="10">
        <v>194.64</v>
      </c>
      <c r="O25" s="10"/>
      <c r="P25" s="10">
        <v>83.55</v>
      </c>
      <c r="Q25" s="10"/>
      <c r="R25" s="10">
        <v>58.03</v>
      </c>
      <c r="S25" s="10"/>
      <c r="T25" s="10">
        <v>27.23</v>
      </c>
      <c r="U25" s="10"/>
      <c r="V25" s="10">
        <v>122.6</v>
      </c>
      <c r="W25" s="10"/>
      <c r="X25" s="10">
        <v>55.51</v>
      </c>
      <c r="Y25" s="32"/>
      <c r="Z25" s="39">
        <f t="shared" si="3"/>
        <v>1076.29</v>
      </c>
      <c r="AA25" s="10"/>
      <c r="AB25" s="10"/>
      <c r="AC25" s="10"/>
      <c r="AD25" s="11"/>
      <c r="AE25" s="9"/>
      <c r="AF25" s="9"/>
      <c r="AG25" s="10"/>
      <c r="AH25" s="10"/>
      <c r="AI25" s="9"/>
      <c r="AJ25" s="9"/>
      <c r="AK25" s="10"/>
      <c r="AL25" s="10"/>
      <c r="AM25" s="40">
        <f t="shared" si="4"/>
        <v>0</v>
      </c>
      <c r="AN25" s="11"/>
      <c r="AO25" s="11"/>
      <c r="AP25" s="9"/>
      <c r="AQ25" s="10"/>
      <c r="AR25" s="11"/>
      <c r="AS25" s="10"/>
      <c r="AT25" s="9"/>
      <c r="AU25" s="10"/>
      <c r="AV25" s="10"/>
      <c r="AW25" s="10"/>
      <c r="AX25" s="10"/>
      <c r="AY25" s="10"/>
      <c r="AZ25" s="9"/>
      <c r="BA25" s="10"/>
      <c r="BB25" s="10"/>
      <c r="BC25" s="10"/>
      <c r="BD25" s="10"/>
      <c r="BE25" s="10"/>
      <c r="BF25" s="10"/>
      <c r="BG25" s="10"/>
      <c r="BH25" s="39">
        <f t="shared" si="5"/>
        <v>0</v>
      </c>
      <c r="BI25" s="10"/>
      <c r="BJ25" s="10"/>
      <c r="BK25" s="11"/>
      <c r="BL25" s="11"/>
      <c r="BM25" s="9"/>
      <c r="BN25" s="9"/>
      <c r="BO25" s="10"/>
      <c r="BP25" s="10"/>
      <c r="BQ25" s="9"/>
      <c r="BR25" s="10"/>
      <c r="BS25" s="10"/>
      <c r="BT25" s="10"/>
      <c r="BU25" s="15">
        <f t="shared" si="6"/>
        <v>0</v>
      </c>
      <c r="BV25" s="10"/>
      <c r="BW25" s="10"/>
      <c r="BX25" s="11"/>
      <c r="BY25" s="10"/>
      <c r="BZ25" s="9"/>
      <c r="CA25" s="9"/>
      <c r="CB25" s="9"/>
      <c r="CC25" s="9"/>
      <c r="CD25" s="10"/>
      <c r="CE25" s="10"/>
      <c r="CF25" s="10"/>
      <c r="CG25" s="9"/>
      <c r="CH25" s="10"/>
      <c r="CI25" s="9"/>
      <c r="CJ25" s="10"/>
      <c r="CK25" s="10"/>
      <c r="CL25" s="10"/>
      <c r="CM25" s="10"/>
      <c r="CN25" s="10"/>
      <c r="CO25" s="10"/>
      <c r="CP25" s="13"/>
      <c r="CQ25" s="40">
        <f t="shared" si="7"/>
        <v>0</v>
      </c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5">
        <f t="shared" si="8"/>
        <v>0</v>
      </c>
      <c r="DE25" s="24">
        <f t="shared" si="0"/>
        <v>1076.29</v>
      </c>
      <c r="DF25" s="24">
        <f t="shared" si="10"/>
        <v>0</v>
      </c>
      <c r="DG25" s="24">
        <f t="shared" si="11"/>
        <v>0</v>
      </c>
      <c r="DI25" s="8"/>
      <c r="DJ25" s="50">
        <f t="shared" si="9"/>
        <v>55.51</v>
      </c>
    </row>
    <row r="26" spans="1:114" ht="12.75">
      <c r="A26" s="27">
        <v>18</v>
      </c>
      <c r="B26" s="26" t="s">
        <v>40</v>
      </c>
      <c r="C26" s="13">
        <v>428.82</v>
      </c>
      <c r="D26" s="10"/>
      <c r="E26" s="10">
        <v>123.45</v>
      </c>
      <c r="F26" s="10"/>
      <c r="G26" s="10">
        <v>94.88</v>
      </c>
      <c r="H26" s="10"/>
      <c r="I26" s="10">
        <v>69.53</v>
      </c>
      <c r="J26" s="17"/>
      <c r="K26" s="10">
        <v>112.19</v>
      </c>
      <c r="L26" s="10">
        <v>160.64</v>
      </c>
      <c r="M26" s="17"/>
      <c r="N26" s="10"/>
      <c r="O26" s="10"/>
      <c r="P26" s="10">
        <v>9.52</v>
      </c>
      <c r="Q26" s="10"/>
      <c r="R26" s="9"/>
      <c r="S26" s="10"/>
      <c r="T26" s="10">
        <v>321.41</v>
      </c>
      <c r="U26" s="10"/>
      <c r="V26" s="10"/>
      <c r="W26" s="10"/>
      <c r="X26" s="10">
        <v>70.08</v>
      </c>
      <c r="Y26" s="32"/>
      <c r="Z26" s="39">
        <f t="shared" si="3"/>
        <v>1390.5199999999998</v>
      </c>
      <c r="AA26" s="11"/>
      <c r="AB26" s="11"/>
      <c r="AC26" s="11"/>
      <c r="AD26" s="11"/>
      <c r="AE26" s="9"/>
      <c r="AF26" s="9"/>
      <c r="AG26" s="10"/>
      <c r="AH26" s="10"/>
      <c r="AI26" s="9"/>
      <c r="AJ26" s="9"/>
      <c r="AK26" s="10"/>
      <c r="AL26" s="10"/>
      <c r="AM26" s="40">
        <f t="shared" si="4"/>
        <v>0</v>
      </c>
      <c r="AN26" s="11"/>
      <c r="AO26" s="11"/>
      <c r="AP26" s="9"/>
      <c r="AQ26" s="10"/>
      <c r="AR26" s="11"/>
      <c r="AS26" s="10"/>
      <c r="AT26" s="9"/>
      <c r="AU26" s="10"/>
      <c r="AV26" s="10"/>
      <c r="AW26" s="10"/>
      <c r="AX26" s="10"/>
      <c r="AY26" s="10"/>
      <c r="AZ26" s="9"/>
      <c r="BA26" s="10"/>
      <c r="BB26" s="10"/>
      <c r="BC26" s="10"/>
      <c r="BD26" s="10"/>
      <c r="BE26" s="10"/>
      <c r="BF26" s="10"/>
      <c r="BG26" s="10"/>
      <c r="BH26" s="39">
        <f t="shared" si="5"/>
        <v>0</v>
      </c>
      <c r="BI26" s="10"/>
      <c r="BJ26" s="11"/>
      <c r="BK26" s="11"/>
      <c r="BL26" s="11"/>
      <c r="BM26" s="9"/>
      <c r="BN26" s="9"/>
      <c r="BO26" s="10"/>
      <c r="BP26" s="10"/>
      <c r="BQ26" s="9"/>
      <c r="BR26" s="10"/>
      <c r="BS26" s="10"/>
      <c r="BT26" s="10"/>
      <c r="BU26" s="15">
        <f t="shared" si="6"/>
        <v>0</v>
      </c>
      <c r="BV26" s="11"/>
      <c r="BW26" s="11"/>
      <c r="BX26" s="11"/>
      <c r="BY26" s="10"/>
      <c r="BZ26" s="9"/>
      <c r="CA26" s="9"/>
      <c r="CB26" s="9"/>
      <c r="CC26" s="9"/>
      <c r="CD26" s="10"/>
      <c r="CE26" s="10"/>
      <c r="CF26" s="10"/>
      <c r="CG26" s="9"/>
      <c r="CH26" s="10"/>
      <c r="CI26" s="9"/>
      <c r="CJ26" s="10"/>
      <c r="CK26" s="10"/>
      <c r="CL26" s="10"/>
      <c r="CM26" s="10"/>
      <c r="CN26" s="10"/>
      <c r="CO26" s="10"/>
      <c r="CP26" s="13"/>
      <c r="CQ26" s="40">
        <f t="shared" si="7"/>
        <v>0</v>
      </c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5">
        <f t="shared" si="8"/>
        <v>0</v>
      </c>
      <c r="DE26" s="24">
        <f t="shared" si="0"/>
        <v>1390.5199999999998</v>
      </c>
      <c r="DF26" s="24">
        <f t="shared" si="10"/>
        <v>0</v>
      </c>
      <c r="DG26" s="24">
        <f t="shared" si="11"/>
        <v>0</v>
      </c>
      <c r="DI26" s="8"/>
      <c r="DJ26" s="50">
        <f t="shared" si="9"/>
        <v>70.08</v>
      </c>
    </row>
    <row r="27" spans="1:114" ht="12.75">
      <c r="A27" s="27">
        <v>19</v>
      </c>
      <c r="B27" s="26" t="s">
        <v>41</v>
      </c>
      <c r="C27" s="13">
        <v>19948.91</v>
      </c>
      <c r="D27" s="10"/>
      <c r="E27" s="10">
        <v>6947.86</v>
      </c>
      <c r="F27" s="10"/>
      <c r="G27" s="10">
        <v>15067.3</v>
      </c>
      <c r="H27" s="10"/>
      <c r="I27" s="10">
        <v>12906.01</v>
      </c>
      <c r="J27" s="17"/>
      <c r="K27" s="10">
        <v>12646</v>
      </c>
      <c r="L27" s="10">
        <v>8067.81</v>
      </c>
      <c r="M27" s="17"/>
      <c r="N27" s="10">
        <v>7033.34</v>
      </c>
      <c r="O27" s="10"/>
      <c r="P27" s="10">
        <v>12434.49</v>
      </c>
      <c r="Q27" s="10"/>
      <c r="R27" s="10">
        <v>3396.69</v>
      </c>
      <c r="S27" s="10"/>
      <c r="T27" s="10">
        <v>9886.6</v>
      </c>
      <c r="U27" s="10"/>
      <c r="V27" s="10">
        <v>14880.7</v>
      </c>
      <c r="W27" s="10"/>
      <c r="X27" s="10">
        <v>8927.25</v>
      </c>
      <c r="Y27" s="32"/>
      <c r="Z27" s="39">
        <f t="shared" si="3"/>
        <v>132142.96000000002</v>
      </c>
      <c r="AA27" s="10">
        <v>374.3</v>
      </c>
      <c r="AB27" s="10">
        <v>533.13</v>
      </c>
      <c r="AC27" s="10">
        <v>429.86</v>
      </c>
      <c r="AD27" s="10">
        <v>335.85</v>
      </c>
      <c r="AE27" s="10">
        <v>528.96</v>
      </c>
      <c r="AF27" s="9"/>
      <c r="AG27" s="10">
        <v>1030.09</v>
      </c>
      <c r="AH27" s="10">
        <v>912.45</v>
      </c>
      <c r="AI27" s="10">
        <v>715.07</v>
      </c>
      <c r="AJ27" s="10">
        <v>812.56</v>
      </c>
      <c r="AK27" s="10">
        <v>810.75</v>
      </c>
      <c r="AL27" s="10">
        <v>1640.98</v>
      </c>
      <c r="AM27" s="40">
        <f t="shared" si="4"/>
        <v>8123.999999999998</v>
      </c>
      <c r="AN27" s="11"/>
      <c r="AO27" s="11"/>
      <c r="AP27" s="9"/>
      <c r="AQ27" s="10"/>
      <c r="AR27" s="11"/>
      <c r="AS27" s="10"/>
      <c r="AT27" s="9"/>
      <c r="AU27" s="10"/>
      <c r="AV27" s="10"/>
      <c r="AW27" s="10"/>
      <c r="AX27" s="10"/>
      <c r="AY27" s="10"/>
      <c r="AZ27" s="9"/>
      <c r="BA27" s="10"/>
      <c r="BB27" s="10"/>
      <c r="BC27" s="10"/>
      <c r="BD27" s="10"/>
      <c r="BE27" s="10"/>
      <c r="BF27" s="10"/>
      <c r="BG27" s="10"/>
      <c r="BH27" s="39">
        <f t="shared" si="5"/>
        <v>0</v>
      </c>
      <c r="BI27" s="11"/>
      <c r="BJ27" s="11"/>
      <c r="BK27" s="11"/>
      <c r="BL27" s="11"/>
      <c r="BM27" s="9"/>
      <c r="BN27" s="9"/>
      <c r="BO27" s="10"/>
      <c r="BP27" s="10"/>
      <c r="BQ27" s="9"/>
      <c r="BR27" s="10"/>
      <c r="BS27" s="10"/>
      <c r="BT27" s="10"/>
      <c r="BU27" s="15">
        <f t="shared" si="6"/>
        <v>0</v>
      </c>
      <c r="BV27" s="10">
        <v>1440</v>
      </c>
      <c r="BW27" s="10">
        <v>720</v>
      </c>
      <c r="BX27" s="10">
        <v>1440</v>
      </c>
      <c r="BY27" s="10"/>
      <c r="BZ27" s="10">
        <v>1440</v>
      </c>
      <c r="CA27" s="9"/>
      <c r="CB27" s="10">
        <v>1440</v>
      </c>
      <c r="CC27" s="10">
        <v>720</v>
      </c>
      <c r="CD27" s="10"/>
      <c r="CE27" s="10">
        <v>600</v>
      </c>
      <c r="CF27" s="10"/>
      <c r="CG27" s="10">
        <v>1080</v>
      </c>
      <c r="CH27" s="10"/>
      <c r="CI27" s="10">
        <v>960</v>
      </c>
      <c r="CJ27" s="10"/>
      <c r="CK27" s="10">
        <v>240</v>
      </c>
      <c r="CL27" s="10"/>
      <c r="CM27" s="10">
        <v>1440</v>
      </c>
      <c r="CN27" s="10"/>
      <c r="CO27" s="10">
        <v>600</v>
      </c>
      <c r="CP27" s="13"/>
      <c r="CQ27" s="40">
        <f t="shared" si="7"/>
        <v>12120</v>
      </c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5">
        <f t="shared" si="8"/>
        <v>0</v>
      </c>
      <c r="DE27" s="24">
        <f t="shared" si="0"/>
        <v>140266.96000000002</v>
      </c>
      <c r="DF27" s="24">
        <f t="shared" si="10"/>
        <v>12120</v>
      </c>
      <c r="DG27" s="24">
        <f t="shared" si="11"/>
        <v>0</v>
      </c>
      <c r="DI27" s="8"/>
      <c r="DJ27" s="50">
        <f t="shared" si="9"/>
        <v>11168.23</v>
      </c>
    </row>
    <row r="28" spans="1:114" ht="12.75">
      <c r="A28" s="27">
        <v>20</v>
      </c>
      <c r="B28" s="26" t="s">
        <v>42</v>
      </c>
      <c r="C28" s="13">
        <v>19839.7</v>
      </c>
      <c r="D28" s="10"/>
      <c r="E28" s="10">
        <v>11484.82</v>
      </c>
      <c r="F28" s="10"/>
      <c r="G28" s="10">
        <v>10291.25</v>
      </c>
      <c r="H28" s="10"/>
      <c r="I28" s="10">
        <v>12506.99</v>
      </c>
      <c r="J28" s="17"/>
      <c r="K28" s="10">
        <v>11127.51</v>
      </c>
      <c r="L28" s="10">
        <v>12259.07</v>
      </c>
      <c r="M28" s="17"/>
      <c r="N28" s="10">
        <v>9945.49</v>
      </c>
      <c r="O28" s="10"/>
      <c r="P28" s="10">
        <v>13523.82</v>
      </c>
      <c r="Q28" s="10"/>
      <c r="R28" s="10">
        <v>6350.21</v>
      </c>
      <c r="S28" s="10"/>
      <c r="T28" s="10">
        <v>15082.73</v>
      </c>
      <c r="U28" s="10"/>
      <c r="V28" s="10">
        <v>11390</v>
      </c>
      <c r="W28" s="10"/>
      <c r="X28" s="10">
        <v>10649.56</v>
      </c>
      <c r="Y28" s="32"/>
      <c r="Z28" s="39">
        <f t="shared" si="3"/>
        <v>144451.15</v>
      </c>
      <c r="AA28" s="11"/>
      <c r="AB28" s="11"/>
      <c r="AC28" s="11"/>
      <c r="AD28" s="11"/>
      <c r="AE28" s="9"/>
      <c r="AF28" s="9"/>
      <c r="AG28" s="10"/>
      <c r="AH28" s="10"/>
      <c r="AI28" s="9"/>
      <c r="AJ28" s="9"/>
      <c r="AK28" s="10"/>
      <c r="AL28" s="10"/>
      <c r="AM28" s="40">
        <f t="shared" si="4"/>
        <v>0</v>
      </c>
      <c r="AN28" s="11"/>
      <c r="AO28" s="11"/>
      <c r="AP28" s="9"/>
      <c r="AQ28" s="10"/>
      <c r="AR28" s="11"/>
      <c r="AS28" s="10"/>
      <c r="AT28" s="9"/>
      <c r="AU28" s="10"/>
      <c r="AV28" s="10"/>
      <c r="AW28" s="10"/>
      <c r="AX28" s="10"/>
      <c r="AY28" s="10"/>
      <c r="AZ28" s="9"/>
      <c r="BA28" s="10"/>
      <c r="BB28" s="10"/>
      <c r="BC28" s="10"/>
      <c r="BD28" s="10"/>
      <c r="BE28" s="10"/>
      <c r="BF28" s="10"/>
      <c r="BG28" s="10"/>
      <c r="BH28" s="39">
        <f t="shared" si="5"/>
        <v>0</v>
      </c>
      <c r="BI28" s="11"/>
      <c r="BJ28" s="11"/>
      <c r="BK28" s="11"/>
      <c r="BL28" s="11"/>
      <c r="BM28" s="9"/>
      <c r="BN28" s="9"/>
      <c r="BO28" s="10"/>
      <c r="BP28" s="10"/>
      <c r="BQ28" s="9"/>
      <c r="BR28" s="10"/>
      <c r="BS28" s="10"/>
      <c r="BT28" s="10"/>
      <c r="BU28" s="15">
        <f t="shared" si="6"/>
        <v>0</v>
      </c>
      <c r="BV28" s="10">
        <v>1440</v>
      </c>
      <c r="BW28" s="10">
        <v>1440</v>
      </c>
      <c r="BX28" s="10">
        <v>1200</v>
      </c>
      <c r="BY28" s="10"/>
      <c r="BZ28" s="10">
        <v>1320</v>
      </c>
      <c r="CA28" s="9"/>
      <c r="CB28" s="10">
        <v>1200</v>
      </c>
      <c r="CC28" s="10">
        <v>1440</v>
      </c>
      <c r="CD28" s="10"/>
      <c r="CE28" s="10">
        <v>960</v>
      </c>
      <c r="CF28" s="10"/>
      <c r="CG28" s="10">
        <v>1320</v>
      </c>
      <c r="CH28" s="10"/>
      <c r="CI28" s="10">
        <v>1800</v>
      </c>
      <c r="CJ28" s="10"/>
      <c r="CK28" s="10">
        <v>720</v>
      </c>
      <c r="CL28" s="10"/>
      <c r="CM28" s="10">
        <v>1200</v>
      </c>
      <c r="CN28" s="10"/>
      <c r="CO28" s="10">
        <v>1080</v>
      </c>
      <c r="CP28" s="13"/>
      <c r="CQ28" s="40">
        <f t="shared" si="7"/>
        <v>15120</v>
      </c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5">
        <f t="shared" si="8"/>
        <v>0</v>
      </c>
      <c r="DE28" s="24">
        <f t="shared" si="0"/>
        <v>144451.15</v>
      </c>
      <c r="DF28" s="24">
        <f t="shared" si="10"/>
        <v>15120</v>
      </c>
      <c r="DG28" s="24">
        <f t="shared" si="11"/>
        <v>0</v>
      </c>
      <c r="DI28" s="8"/>
      <c r="DJ28" s="50">
        <f t="shared" si="9"/>
        <v>11729.56</v>
      </c>
    </row>
    <row r="29" spans="1:114" ht="12.75">
      <c r="A29" s="27">
        <v>21</v>
      </c>
      <c r="B29" s="26" t="s">
        <v>43</v>
      </c>
      <c r="C29" s="13">
        <v>18527.89</v>
      </c>
      <c r="D29" s="10"/>
      <c r="E29" s="10">
        <v>5498.08</v>
      </c>
      <c r="F29" s="10"/>
      <c r="G29" s="10">
        <v>6314.54</v>
      </c>
      <c r="H29" s="10"/>
      <c r="I29" s="10">
        <v>6034.06</v>
      </c>
      <c r="J29" s="17"/>
      <c r="K29" s="10">
        <v>4177.88</v>
      </c>
      <c r="L29" s="10">
        <v>5869.76</v>
      </c>
      <c r="M29" s="17"/>
      <c r="N29" s="10">
        <v>4691.01</v>
      </c>
      <c r="O29" s="10"/>
      <c r="P29" s="10">
        <v>3397.86</v>
      </c>
      <c r="Q29" s="10"/>
      <c r="R29" s="10">
        <v>4351.53</v>
      </c>
      <c r="S29" s="10"/>
      <c r="T29" s="10">
        <v>6278.26</v>
      </c>
      <c r="U29" s="10"/>
      <c r="V29" s="10">
        <v>3553.95</v>
      </c>
      <c r="W29" s="10"/>
      <c r="X29" s="10">
        <v>5604.56</v>
      </c>
      <c r="Y29" s="32"/>
      <c r="Z29" s="39">
        <f t="shared" si="3"/>
        <v>74299.38</v>
      </c>
      <c r="AA29" s="11"/>
      <c r="AB29" s="11"/>
      <c r="AC29" s="11"/>
      <c r="AD29" s="11"/>
      <c r="AE29" s="9"/>
      <c r="AF29" s="9"/>
      <c r="AG29" s="10"/>
      <c r="AH29" s="10"/>
      <c r="AI29" s="9"/>
      <c r="AJ29" s="10">
        <v>112.51</v>
      </c>
      <c r="AK29" s="10"/>
      <c r="AL29" s="10"/>
      <c r="AM29" s="40">
        <f t="shared" si="4"/>
        <v>112.51</v>
      </c>
      <c r="AN29" s="11"/>
      <c r="AO29" s="11"/>
      <c r="AP29" s="9"/>
      <c r="AQ29" s="10"/>
      <c r="AR29" s="11"/>
      <c r="AS29" s="10"/>
      <c r="AT29" s="9"/>
      <c r="AU29" s="10"/>
      <c r="AV29" s="10"/>
      <c r="AW29" s="10"/>
      <c r="AX29" s="10"/>
      <c r="AY29" s="10"/>
      <c r="AZ29" s="9"/>
      <c r="BA29" s="10"/>
      <c r="BB29" s="10"/>
      <c r="BC29" s="10"/>
      <c r="BD29" s="10">
        <v>4509.6</v>
      </c>
      <c r="BE29" s="10"/>
      <c r="BF29" s="10"/>
      <c r="BG29" s="10"/>
      <c r="BH29" s="39">
        <f t="shared" si="5"/>
        <v>4509.6</v>
      </c>
      <c r="BI29" s="11"/>
      <c r="BJ29" s="11"/>
      <c r="BK29" s="11"/>
      <c r="BL29" s="11"/>
      <c r="BM29" s="9"/>
      <c r="BN29" s="9"/>
      <c r="BO29" s="10"/>
      <c r="BP29" s="10"/>
      <c r="BQ29" s="9"/>
      <c r="BR29" s="10"/>
      <c r="BS29" s="10"/>
      <c r="BT29" s="10"/>
      <c r="BU29" s="15">
        <f t="shared" si="6"/>
        <v>0</v>
      </c>
      <c r="BV29" s="10">
        <v>860</v>
      </c>
      <c r="BW29" s="10">
        <v>360</v>
      </c>
      <c r="BX29" s="10">
        <v>360</v>
      </c>
      <c r="BY29" s="10"/>
      <c r="BZ29" s="10">
        <v>360</v>
      </c>
      <c r="CA29" s="9"/>
      <c r="CB29" s="10">
        <v>240</v>
      </c>
      <c r="CC29" s="10">
        <v>360</v>
      </c>
      <c r="CD29" s="10"/>
      <c r="CE29" s="10">
        <v>600</v>
      </c>
      <c r="CF29" s="10"/>
      <c r="CG29" s="9"/>
      <c r="CH29" s="10"/>
      <c r="CI29" s="10">
        <v>240</v>
      </c>
      <c r="CJ29" s="10"/>
      <c r="CK29" s="10">
        <v>480</v>
      </c>
      <c r="CL29" s="10"/>
      <c r="CM29" s="10">
        <v>240</v>
      </c>
      <c r="CN29" s="10"/>
      <c r="CO29" s="10">
        <v>360</v>
      </c>
      <c r="CP29" s="13"/>
      <c r="CQ29" s="40">
        <f t="shared" si="7"/>
        <v>4460</v>
      </c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5">
        <f t="shared" si="8"/>
        <v>0</v>
      </c>
      <c r="DE29" s="24">
        <f t="shared" si="0"/>
        <v>78921.49</v>
      </c>
      <c r="DF29" s="24">
        <f t="shared" si="10"/>
        <v>4460</v>
      </c>
      <c r="DG29" s="24">
        <f t="shared" si="11"/>
        <v>0</v>
      </c>
      <c r="DI29" s="8"/>
      <c r="DJ29" s="50">
        <f t="shared" si="9"/>
        <v>5964.56</v>
      </c>
    </row>
    <row r="30" spans="1:114" ht="12.75">
      <c r="A30" s="27">
        <v>22</v>
      </c>
      <c r="B30" s="26" t="s">
        <v>44</v>
      </c>
      <c r="C30" s="13">
        <v>1469227.71</v>
      </c>
      <c r="D30" s="10"/>
      <c r="E30" s="10">
        <v>542753.72</v>
      </c>
      <c r="F30" s="10"/>
      <c r="G30" s="10">
        <v>566896.32</v>
      </c>
      <c r="H30" s="10"/>
      <c r="I30" s="10">
        <v>546071.75</v>
      </c>
      <c r="J30" s="17"/>
      <c r="K30" s="10">
        <v>552060.23</v>
      </c>
      <c r="L30" s="10">
        <v>564075.35</v>
      </c>
      <c r="M30" s="17"/>
      <c r="N30" s="10">
        <v>553739.88</v>
      </c>
      <c r="O30" s="10"/>
      <c r="P30" s="10">
        <v>555654.65</v>
      </c>
      <c r="Q30" s="10"/>
      <c r="R30" s="10">
        <v>383846.94</v>
      </c>
      <c r="S30" s="10"/>
      <c r="T30" s="10">
        <v>747705.54</v>
      </c>
      <c r="U30" s="10"/>
      <c r="V30" s="10">
        <v>539711.28</v>
      </c>
      <c r="W30" s="10"/>
      <c r="X30" s="10">
        <v>445145.54</v>
      </c>
      <c r="Y30" s="32"/>
      <c r="Z30" s="39">
        <f t="shared" si="3"/>
        <v>7466888.910000001</v>
      </c>
      <c r="AA30" s="10">
        <v>403943.83</v>
      </c>
      <c r="AB30" s="10">
        <v>381246.22</v>
      </c>
      <c r="AC30" s="10">
        <f>225342.26+1655.73</f>
        <v>226997.99000000002</v>
      </c>
      <c r="AD30" s="10">
        <f>394777.81+20988.8</f>
        <v>415766.61</v>
      </c>
      <c r="AE30" s="10">
        <f>254226.05+1999.99</f>
        <v>256226.03999999998</v>
      </c>
      <c r="AF30" s="10">
        <v>381409.99</v>
      </c>
      <c r="AG30" s="10">
        <v>341077.69</v>
      </c>
      <c r="AH30" s="10">
        <v>303914.31</v>
      </c>
      <c r="AI30" s="10">
        <v>328800.92</v>
      </c>
      <c r="AJ30" s="10">
        <v>348551.03</v>
      </c>
      <c r="AK30" s="10">
        <v>272711.42</v>
      </c>
      <c r="AL30" s="10">
        <v>73338.88</v>
      </c>
      <c r="AM30" s="40">
        <f t="shared" si="4"/>
        <v>3733984.9299999997</v>
      </c>
      <c r="AN30" s="10">
        <v>29048.57</v>
      </c>
      <c r="AO30" s="10">
        <v>27317.7</v>
      </c>
      <c r="AP30" s="10">
        <v>22255.13</v>
      </c>
      <c r="AQ30" s="10"/>
      <c r="AR30" s="10">
        <v>8730.28</v>
      </c>
      <c r="AS30" s="10"/>
      <c r="AT30" s="10">
        <v>21750.09</v>
      </c>
      <c r="AU30" s="10"/>
      <c r="AV30" s="10">
        <v>13718.01</v>
      </c>
      <c r="AW30" s="10"/>
      <c r="AX30" s="10">
        <v>31808.98</v>
      </c>
      <c r="AY30" s="10"/>
      <c r="AZ30" s="10">
        <v>16750.18</v>
      </c>
      <c r="BA30" s="10"/>
      <c r="BB30" s="10">
        <v>8962.16</v>
      </c>
      <c r="BC30" s="10"/>
      <c r="BD30" s="10">
        <v>7920.34</v>
      </c>
      <c r="BE30" s="10"/>
      <c r="BF30" s="10">
        <v>7493.69</v>
      </c>
      <c r="BG30" s="10"/>
      <c r="BH30" s="39">
        <f t="shared" si="5"/>
        <v>195755.13</v>
      </c>
      <c r="BI30" s="10">
        <v>6728.61</v>
      </c>
      <c r="BJ30" s="10">
        <v>1261.62</v>
      </c>
      <c r="BK30" s="11"/>
      <c r="BL30" s="10">
        <f>5103.12+279.68</f>
        <v>5382.8</v>
      </c>
      <c r="BM30" s="10">
        <v>439.43</v>
      </c>
      <c r="BN30" s="10">
        <v>439.43</v>
      </c>
      <c r="BO30" s="10">
        <v>3075.99</v>
      </c>
      <c r="BP30" s="10">
        <v>2008.19</v>
      </c>
      <c r="BQ30" s="10">
        <v>2197.14</v>
      </c>
      <c r="BR30" s="10">
        <v>1318.29</v>
      </c>
      <c r="BS30" s="10">
        <v>11656.86</v>
      </c>
      <c r="BT30" s="10">
        <v>3075.99</v>
      </c>
      <c r="BU30" s="15">
        <f t="shared" si="6"/>
        <v>37584.35</v>
      </c>
      <c r="BV30" s="10">
        <v>58440</v>
      </c>
      <c r="BW30" s="10">
        <v>57780</v>
      </c>
      <c r="BX30" s="10">
        <v>50100</v>
      </c>
      <c r="BY30" s="10"/>
      <c r="BZ30" s="10">
        <v>68375.2</v>
      </c>
      <c r="CA30" s="9"/>
      <c r="CB30" s="10">
        <v>52104.8</v>
      </c>
      <c r="CC30" s="10">
        <v>83133.6</v>
      </c>
      <c r="CD30" s="10"/>
      <c r="CE30" s="10">
        <v>45072</v>
      </c>
      <c r="CF30" s="10"/>
      <c r="CG30" s="10">
        <v>56712</v>
      </c>
      <c r="CH30" s="10"/>
      <c r="CI30" s="10">
        <v>42036</v>
      </c>
      <c r="CJ30" s="10"/>
      <c r="CK30" s="10">
        <v>74400</v>
      </c>
      <c r="CL30" s="10"/>
      <c r="CM30" s="10">
        <v>50798.4</v>
      </c>
      <c r="CN30" s="10"/>
      <c r="CO30" s="10">
        <v>63306</v>
      </c>
      <c r="CP30" s="13"/>
      <c r="CQ30" s="40">
        <f t="shared" si="7"/>
        <v>702258</v>
      </c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5">
        <f t="shared" si="8"/>
        <v>0</v>
      </c>
      <c r="DE30" s="24">
        <f t="shared" si="0"/>
        <v>11434213.32</v>
      </c>
      <c r="DF30" s="24">
        <f t="shared" si="10"/>
        <v>702258</v>
      </c>
      <c r="DG30" s="24">
        <f t="shared" si="11"/>
        <v>0</v>
      </c>
      <c r="DI30" s="8"/>
      <c r="DJ30" s="50">
        <f t="shared" si="9"/>
        <v>592360.1</v>
      </c>
    </row>
    <row r="31" spans="1:114" ht="12.75">
      <c r="A31" s="27">
        <v>23</v>
      </c>
      <c r="B31" s="26" t="s">
        <v>45</v>
      </c>
      <c r="C31" s="13">
        <v>252.18</v>
      </c>
      <c r="D31" s="10"/>
      <c r="E31" s="10">
        <v>78.26</v>
      </c>
      <c r="F31" s="10"/>
      <c r="G31" s="10">
        <v>87.25</v>
      </c>
      <c r="H31" s="10"/>
      <c r="I31" s="10">
        <v>5.54</v>
      </c>
      <c r="J31" s="17"/>
      <c r="K31" s="10">
        <v>63.02</v>
      </c>
      <c r="L31" s="10">
        <v>85.54</v>
      </c>
      <c r="M31" s="17"/>
      <c r="N31" s="10">
        <v>21.02</v>
      </c>
      <c r="O31" s="10"/>
      <c r="P31" s="10">
        <v>22.99</v>
      </c>
      <c r="Q31" s="10"/>
      <c r="R31" s="9"/>
      <c r="S31" s="10"/>
      <c r="T31" s="10">
        <v>78.53</v>
      </c>
      <c r="U31" s="10"/>
      <c r="V31" s="10"/>
      <c r="W31" s="10"/>
      <c r="X31" s="10"/>
      <c r="Y31" s="32"/>
      <c r="Z31" s="39">
        <f t="shared" si="3"/>
        <v>694.3299999999999</v>
      </c>
      <c r="AA31" s="11"/>
      <c r="AB31" s="11"/>
      <c r="AC31" s="11"/>
      <c r="AD31" s="11"/>
      <c r="AE31" s="9"/>
      <c r="AF31" s="9"/>
      <c r="AG31" s="10"/>
      <c r="AH31" s="10"/>
      <c r="AI31" s="9"/>
      <c r="AJ31" s="10"/>
      <c r="AK31" s="10"/>
      <c r="AL31" s="10"/>
      <c r="AM31" s="40">
        <f t="shared" si="4"/>
        <v>0</v>
      </c>
      <c r="AN31" s="11"/>
      <c r="AO31" s="11"/>
      <c r="AP31" s="9"/>
      <c r="AQ31" s="10"/>
      <c r="AR31" s="11"/>
      <c r="AS31" s="10"/>
      <c r="AT31" s="9"/>
      <c r="AU31" s="10"/>
      <c r="AV31" s="10"/>
      <c r="AW31" s="10"/>
      <c r="AX31" s="10"/>
      <c r="AY31" s="10"/>
      <c r="AZ31" s="9"/>
      <c r="BA31" s="10"/>
      <c r="BB31" s="10"/>
      <c r="BC31" s="10"/>
      <c r="BD31" s="10"/>
      <c r="BE31" s="10"/>
      <c r="BF31" s="10"/>
      <c r="BG31" s="10"/>
      <c r="BH31" s="39">
        <f t="shared" si="5"/>
        <v>0</v>
      </c>
      <c r="BI31" s="11"/>
      <c r="BJ31" s="11"/>
      <c r="BK31" s="11"/>
      <c r="BL31" s="10"/>
      <c r="BM31" s="9"/>
      <c r="BN31" s="9"/>
      <c r="BO31" s="10"/>
      <c r="BP31" s="10"/>
      <c r="BQ31" s="9"/>
      <c r="BR31" s="10"/>
      <c r="BS31" s="10"/>
      <c r="BT31" s="10"/>
      <c r="BU31" s="15">
        <f t="shared" si="6"/>
        <v>0</v>
      </c>
      <c r="BV31" s="9"/>
      <c r="BW31" s="11"/>
      <c r="BX31" s="11"/>
      <c r="BY31" s="10"/>
      <c r="BZ31" s="9"/>
      <c r="CA31" s="9"/>
      <c r="CB31" s="9"/>
      <c r="CC31" s="9"/>
      <c r="CD31" s="10"/>
      <c r="CE31" s="10"/>
      <c r="CF31" s="10"/>
      <c r="CG31" s="9"/>
      <c r="CH31" s="10"/>
      <c r="CI31" s="9"/>
      <c r="CJ31" s="10"/>
      <c r="CK31" s="10"/>
      <c r="CL31" s="10"/>
      <c r="CM31" s="10"/>
      <c r="CN31" s="10"/>
      <c r="CO31" s="10"/>
      <c r="CP31" s="13"/>
      <c r="CQ31" s="40">
        <f t="shared" si="7"/>
        <v>0</v>
      </c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5">
        <f t="shared" si="8"/>
        <v>0</v>
      </c>
      <c r="DE31" s="24">
        <f t="shared" si="0"/>
        <v>694.3299999999999</v>
      </c>
      <c r="DF31" s="24">
        <f t="shared" si="10"/>
        <v>0</v>
      </c>
      <c r="DG31" s="24">
        <f t="shared" si="11"/>
        <v>0</v>
      </c>
      <c r="DI31" s="8"/>
      <c r="DJ31" s="50">
        <f t="shared" si="9"/>
        <v>0</v>
      </c>
    </row>
    <row r="32" spans="1:114" ht="12.75">
      <c r="A32" s="27">
        <v>24</v>
      </c>
      <c r="B32" s="26" t="s">
        <v>46</v>
      </c>
      <c r="C32" s="13">
        <v>11.09</v>
      </c>
      <c r="D32" s="10"/>
      <c r="E32" s="10">
        <v>11.09</v>
      </c>
      <c r="F32" s="10"/>
      <c r="G32" s="10">
        <v>33.27</v>
      </c>
      <c r="H32" s="10"/>
      <c r="I32" s="9"/>
      <c r="J32" s="17"/>
      <c r="K32" s="10">
        <v>34.5</v>
      </c>
      <c r="L32" s="11"/>
      <c r="M32" s="17"/>
      <c r="N32" s="10"/>
      <c r="O32" s="10"/>
      <c r="P32" s="10"/>
      <c r="Q32" s="10"/>
      <c r="R32" s="9"/>
      <c r="S32" s="10"/>
      <c r="T32" s="10"/>
      <c r="U32" s="10"/>
      <c r="V32" s="10"/>
      <c r="W32" s="10"/>
      <c r="X32" s="10"/>
      <c r="Y32" s="32"/>
      <c r="Z32" s="39">
        <f t="shared" si="3"/>
        <v>89.95</v>
      </c>
      <c r="AA32" s="11"/>
      <c r="AB32" s="11"/>
      <c r="AC32" s="11"/>
      <c r="AD32" s="11"/>
      <c r="AE32" s="9"/>
      <c r="AF32" s="9"/>
      <c r="AG32" s="10"/>
      <c r="AH32" s="10"/>
      <c r="AI32" s="9"/>
      <c r="AJ32" s="9"/>
      <c r="AK32" s="10"/>
      <c r="AL32" s="10"/>
      <c r="AM32" s="40">
        <f t="shared" si="4"/>
        <v>0</v>
      </c>
      <c r="AN32" s="11"/>
      <c r="AO32" s="11"/>
      <c r="AP32" s="9"/>
      <c r="AQ32" s="10"/>
      <c r="AR32" s="11"/>
      <c r="AS32" s="10"/>
      <c r="AT32" s="9"/>
      <c r="AU32" s="10"/>
      <c r="AV32" s="10"/>
      <c r="AW32" s="10"/>
      <c r="AX32" s="10"/>
      <c r="AY32" s="10"/>
      <c r="AZ32" s="9"/>
      <c r="BA32" s="10"/>
      <c r="BB32" s="10"/>
      <c r="BC32" s="10"/>
      <c r="BD32" s="10"/>
      <c r="BE32" s="10"/>
      <c r="BF32" s="10"/>
      <c r="BG32" s="10"/>
      <c r="BH32" s="39">
        <f t="shared" si="5"/>
        <v>0</v>
      </c>
      <c r="BI32" s="11"/>
      <c r="BJ32" s="11"/>
      <c r="BK32" s="11"/>
      <c r="BL32" s="11"/>
      <c r="BM32" s="9"/>
      <c r="BN32" s="9"/>
      <c r="BO32" s="10"/>
      <c r="BP32" s="10"/>
      <c r="BQ32" s="9"/>
      <c r="BR32" s="10"/>
      <c r="BS32" s="10"/>
      <c r="BT32" s="10"/>
      <c r="BU32" s="15">
        <f t="shared" si="6"/>
        <v>0</v>
      </c>
      <c r="BV32" s="11"/>
      <c r="BW32" s="11"/>
      <c r="BX32" s="11"/>
      <c r="BY32" s="10"/>
      <c r="BZ32" s="9"/>
      <c r="CA32" s="9"/>
      <c r="CB32" s="9"/>
      <c r="CC32" s="9"/>
      <c r="CD32" s="10"/>
      <c r="CE32" s="10"/>
      <c r="CF32" s="10"/>
      <c r="CG32" s="9"/>
      <c r="CH32" s="10"/>
      <c r="CI32" s="9"/>
      <c r="CJ32" s="10"/>
      <c r="CK32" s="10"/>
      <c r="CL32" s="10"/>
      <c r="CM32" s="10"/>
      <c r="CN32" s="10"/>
      <c r="CO32" s="10"/>
      <c r="CP32" s="13"/>
      <c r="CQ32" s="40">
        <f t="shared" si="7"/>
        <v>0</v>
      </c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5">
        <f t="shared" si="8"/>
        <v>0</v>
      </c>
      <c r="DE32" s="24">
        <f t="shared" si="0"/>
        <v>89.95</v>
      </c>
      <c r="DF32" s="24">
        <f t="shared" si="10"/>
        <v>0</v>
      </c>
      <c r="DG32" s="24">
        <f t="shared" si="11"/>
        <v>0</v>
      </c>
      <c r="DI32" s="8"/>
      <c r="DJ32" s="50">
        <f t="shared" si="9"/>
        <v>0</v>
      </c>
    </row>
    <row r="33" spans="1:114" ht="12.75">
      <c r="A33" s="27">
        <v>25</v>
      </c>
      <c r="B33" s="26" t="s">
        <v>47</v>
      </c>
      <c r="C33" s="13">
        <v>14878.06</v>
      </c>
      <c r="D33" s="10"/>
      <c r="E33" s="10">
        <v>4425.86</v>
      </c>
      <c r="F33" s="10"/>
      <c r="G33" s="10">
        <v>11429.53</v>
      </c>
      <c r="H33" s="10"/>
      <c r="I33" s="10">
        <v>7324.12</v>
      </c>
      <c r="J33" s="17"/>
      <c r="K33" s="10">
        <v>5236.75</v>
      </c>
      <c r="L33" s="10">
        <v>9189.78</v>
      </c>
      <c r="M33" s="17"/>
      <c r="N33" s="10">
        <v>7135.87</v>
      </c>
      <c r="O33" s="10"/>
      <c r="P33" s="10">
        <v>4888.27</v>
      </c>
      <c r="Q33" s="10"/>
      <c r="R33" s="10">
        <v>3263.14</v>
      </c>
      <c r="S33" s="10"/>
      <c r="T33" s="10">
        <v>12800.24</v>
      </c>
      <c r="U33" s="10"/>
      <c r="V33" s="10">
        <v>3359.23</v>
      </c>
      <c r="W33" s="10"/>
      <c r="X33" s="10">
        <v>5423.3</v>
      </c>
      <c r="Y33" s="32"/>
      <c r="Z33" s="39">
        <f t="shared" si="3"/>
        <v>89354.15000000001</v>
      </c>
      <c r="AA33" s="11"/>
      <c r="AB33" s="11"/>
      <c r="AC33" s="11"/>
      <c r="AD33" s="11"/>
      <c r="AE33" s="9"/>
      <c r="AF33" s="9"/>
      <c r="AG33" s="10"/>
      <c r="AH33" s="10"/>
      <c r="AI33" s="9"/>
      <c r="AJ33" s="9"/>
      <c r="AK33" s="10"/>
      <c r="AL33" s="10"/>
      <c r="AM33" s="40">
        <f t="shared" si="4"/>
        <v>0</v>
      </c>
      <c r="AN33" s="11"/>
      <c r="AO33" s="11"/>
      <c r="AP33" s="9"/>
      <c r="AQ33" s="10"/>
      <c r="AR33" s="11"/>
      <c r="AS33" s="10"/>
      <c r="AT33" s="9"/>
      <c r="AU33" s="10"/>
      <c r="AV33" s="10"/>
      <c r="AW33" s="10"/>
      <c r="AX33" s="10"/>
      <c r="AY33" s="10"/>
      <c r="AZ33" s="9"/>
      <c r="BA33" s="10"/>
      <c r="BB33" s="10"/>
      <c r="BC33" s="10"/>
      <c r="BD33" s="10"/>
      <c r="BE33" s="10"/>
      <c r="BF33" s="10"/>
      <c r="BG33" s="10"/>
      <c r="BH33" s="39">
        <f t="shared" si="5"/>
        <v>0</v>
      </c>
      <c r="BI33" s="11"/>
      <c r="BJ33" s="11"/>
      <c r="BK33" s="11"/>
      <c r="BL33" s="11"/>
      <c r="BM33" s="9"/>
      <c r="BN33" s="9"/>
      <c r="BO33" s="10"/>
      <c r="BP33" s="10"/>
      <c r="BQ33" s="9"/>
      <c r="BR33" s="10"/>
      <c r="BS33" s="10"/>
      <c r="BT33" s="10"/>
      <c r="BU33" s="15">
        <f t="shared" si="6"/>
        <v>0</v>
      </c>
      <c r="BV33" s="10">
        <v>420</v>
      </c>
      <c r="BW33" s="10">
        <v>300</v>
      </c>
      <c r="BX33" s="10">
        <v>1020</v>
      </c>
      <c r="BY33" s="10"/>
      <c r="BZ33" s="10">
        <v>300</v>
      </c>
      <c r="CA33" s="9"/>
      <c r="CB33" s="10">
        <v>540</v>
      </c>
      <c r="CC33" s="10">
        <v>780</v>
      </c>
      <c r="CD33" s="10"/>
      <c r="CE33" s="10">
        <v>360</v>
      </c>
      <c r="CF33" s="10"/>
      <c r="CG33" s="10">
        <v>480</v>
      </c>
      <c r="CH33" s="10"/>
      <c r="CI33" s="10">
        <v>180</v>
      </c>
      <c r="CJ33" s="10"/>
      <c r="CK33" s="10">
        <v>1020</v>
      </c>
      <c r="CL33" s="10"/>
      <c r="CM33" s="10">
        <v>60</v>
      </c>
      <c r="CN33" s="10"/>
      <c r="CO33" s="10">
        <v>240</v>
      </c>
      <c r="CP33" s="13"/>
      <c r="CQ33" s="40">
        <f t="shared" si="7"/>
        <v>5700</v>
      </c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5">
        <f t="shared" si="8"/>
        <v>0</v>
      </c>
      <c r="DE33" s="24">
        <f t="shared" si="0"/>
        <v>89354.15000000001</v>
      </c>
      <c r="DF33" s="24">
        <f t="shared" si="10"/>
        <v>5700</v>
      </c>
      <c r="DG33" s="24">
        <f t="shared" si="11"/>
        <v>0</v>
      </c>
      <c r="DI33" s="8"/>
      <c r="DJ33" s="50">
        <f t="shared" si="9"/>
        <v>5663.3</v>
      </c>
    </row>
    <row r="34" spans="1:114" ht="12.75">
      <c r="A34" s="27">
        <v>26</v>
      </c>
      <c r="B34" s="26" t="s">
        <v>49</v>
      </c>
      <c r="C34" s="13">
        <v>918.76</v>
      </c>
      <c r="D34" s="10"/>
      <c r="E34" s="10">
        <v>437.93</v>
      </c>
      <c r="F34" s="10"/>
      <c r="G34" s="10">
        <v>424.09</v>
      </c>
      <c r="H34" s="10"/>
      <c r="I34" s="10">
        <v>150.19</v>
      </c>
      <c r="J34" s="17"/>
      <c r="K34" s="10">
        <v>537.67</v>
      </c>
      <c r="L34" s="10">
        <v>499.33</v>
      </c>
      <c r="M34" s="17"/>
      <c r="N34" s="10">
        <v>168.28</v>
      </c>
      <c r="O34" s="10"/>
      <c r="P34" s="10"/>
      <c r="Q34" s="10"/>
      <c r="R34" s="9"/>
      <c r="S34" s="10"/>
      <c r="T34" s="10"/>
      <c r="U34" s="10"/>
      <c r="V34" s="10"/>
      <c r="W34" s="10"/>
      <c r="X34" s="10"/>
      <c r="Y34" s="32"/>
      <c r="Z34" s="39">
        <f t="shared" si="3"/>
        <v>3136.25</v>
      </c>
      <c r="AA34" s="11"/>
      <c r="AB34" s="11"/>
      <c r="AC34" s="11"/>
      <c r="AD34" s="11"/>
      <c r="AE34" s="9"/>
      <c r="AF34" s="9"/>
      <c r="AG34" s="10"/>
      <c r="AH34" s="10"/>
      <c r="AI34" s="9"/>
      <c r="AJ34" s="9"/>
      <c r="AK34" s="10"/>
      <c r="AL34" s="10"/>
      <c r="AM34" s="40">
        <f t="shared" si="4"/>
        <v>0</v>
      </c>
      <c r="AN34" s="11"/>
      <c r="AO34" s="11"/>
      <c r="AP34" s="10"/>
      <c r="AQ34" s="10"/>
      <c r="AR34" s="11"/>
      <c r="AS34" s="10"/>
      <c r="AT34" s="9"/>
      <c r="AU34" s="10"/>
      <c r="AV34" s="10"/>
      <c r="AW34" s="10"/>
      <c r="AX34" s="10"/>
      <c r="AY34" s="10"/>
      <c r="AZ34" s="9"/>
      <c r="BA34" s="10"/>
      <c r="BB34" s="10"/>
      <c r="BC34" s="10"/>
      <c r="BD34" s="10"/>
      <c r="BE34" s="10"/>
      <c r="BF34" s="10"/>
      <c r="BG34" s="10"/>
      <c r="BH34" s="39">
        <f t="shared" si="5"/>
        <v>0</v>
      </c>
      <c r="BI34" s="11"/>
      <c r="BJ34" s="11"/>
      <c r="BK34" s="11"/>
      <c r="BL34" s="11"/>
      <c r="BM34" s="9"/>
      <c r="BN34" s="10"/>
      <c r="BO34" s="10"/>
      <c r="BP34" s="10"/>
      <c r="BQ34" s="9"/>
      <c r="BR34" s="10"/>
      <c r="BS34" s="10"/>
      <c r="BT34" s="10"/>
      <c r="BU34" s="15">
        <f t="shared" si="6"/>
        <v>0</v>
      </c>
      <c r="BV34" s="11"/>
      <c r="BW34" s="11"/>
      <c r="BX34" s="11"/>
      <c r="BY34" s="10"/>
      <c r="BZ34" s="9"/>
      <c r="CA34" s="9"/>
      <c r="CB34" s="9"/>
      <c r="CC34" s="9"/>
      <c r="CD34" s="10"/>
      <c r="CE34" s="10"/>
      <c r="CF34" s="10"/>
      <c r="CG34" s="9"/>
      <c r="CH34" s="10"/>
      <c r="CI34" s="9"/>
      <c r="CJ34" s="10"/>
      <c r="CK34" s="10"/>
      <c r="CL34" s="10"/>
      <c r="CM34" s="10"/>
      <c r="CN34" s="10"/>
      <c r="CO34" s="10"/>
      <c r="CP34" s="13"/>
      <c r="CQ34" s="40">
        <f t="shared" si="7"/>
        <v>0</v>
      </c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5">
        <f t="shared" si="8"/>
        <v>0</v>
      </c>
      <c r="DE34" s="24">
        <f t="shared" si="0"/>
        <v>3136.25</v>
      </c>
      <c r="DF34" s="24">
        <f t="shared" si="10"/>
        <v>0</v>
      </c>
      <c r="DG34" s="24">
        <f t="shared" si="11"/>
        <v>0</v>
      </c>
      <c r="DI34" s="8"/>
      <c r="DJ34" s="50">
        <f t="shared" si="9"/>
        <v>0</v>
      </c>
    </row>
    <row r="35" spans="1:114" ht="12.75">
      <c r="A35" s="27">
        <v>27</v>
      </c>
      <c r="B35" s="26" t="s">
        <v>50</v>
      </c>
      <c r="C35" s="13">
        <v>1648.15</v>
      </c>
      <c r="D35" s="10"/>
      <c r="E35" s="10">
        <v>933.8</v>
      </c>
      <c r="F35" s="10"/>
      <c r="G35" s="10">
        <v>622.44</v>
      </c>
      <c r="H35" s="10"/>
      <c r="I35" s="10">
        <v>408.6</v>
      </c>
      <c r="J35" s="17"/>
      <c r="K35" s="10">
        <v>831.45</v>
      </c>
      <c r="L35" s="10">
        <v>988.19</v>
      </c>
      <c r="M35" s="17"/>
      <c r="N35" s="10">
        <v>678.59</v>
      </c>
      <c r="O35" s="10"/>
      <c r="P35" s="10">
        <v>1137.64</v>
      </c>
      <c r="Q35" s="10"/>
      <c r="R35" s="10">
        <v>415.23</v>
      </c>
      <c r="S35" s="10"/>
      <c r="T35" s="10">
        <v>1238.59</v>
      </c>
      <c r="U35" s="10"/>
      <c r="V35" s="10">
        <v>399.37</v>
      </c>
      <c r="W35" s="10"/>
      <c r="X35" s="10">
        <v>1063.57</v>
      </c>
      <c r="Y35" s="32"/>
      <c r="Z35" s="39">
        <f t="shared" si="3"/>
        <v>10365.62</v>
      </c>
      <c r="AA35" s="11"/>
      <c r="AB35" s="11"/>
      <c r="AC35" s="11"/>
      <c r="AD35" s="11"/>
      <c r="AE35" s="9"/>
      <c r="AF35" s="9"/>
      <c r="AG35" s="10"/>
      <c r="AH35" s="10"/>
      <c r="AI35" s="9"/>
      <c r="AJ35" s="9"/>
      <c r="AK35" s="10"/>
      <c r="AL35" s="10"/>
      <c r="AM35" s="40">
        <f t="shared" si="4"/>
        <v>0</v>
      </c>
      <c r="AN35" s="11"/>
      <c r="AO35" s="11"/>
      <c r="AP35" s="9"/>
      <c r="AQ35" s="10"/>
      <c r="AR35" s="11"/>
      <c r="AS35" s="10"/>
      <c r="AT35" s="9"/>
      <c r="AU35" s="10"/>
      <c r="AV35" s="10"/>
      <c r="AW35" s="10"/>
      <c r="AX35" s="10"/>
      <c r="AY35" s="10"/>
      <c r="AZ35" s="9"/>
      <c r="BA35" s="10"/>
      <c r="BB35" s="10"/>
      <c r="BC35" s="10"/>
      <c r="BD35" s="10"/>
      <c r="BE35" s="10"/>
      <c r="BF35" s="10"/>
      <c r="BG35" s="10"/>
      <c r="BH35" s="39">
        <f t="shared" si="5"/>
        <v>0</v>
      </c>
      <c r="BI35" s="11"/>
      <c r="BJ35" s="11"/>
      <c r="BK35" s="11"/>
      <c r="BL35" s="11"/>
      <c r="BM35" s="9"/>
      <c r="BN35" s="9"/>
      <c r="BO35" s="10"/>
      <c r="BP35" s="10"/>
      <c r="BQ35" s="9"/>
      <c r="BR35" s="10"/>
      <c r="BS35" s="10"/>
      <c r="BT35" s="10"/>
      <c r="BU35" s="15">
        <f t="shared" si="6"/>
        <v>0</v>
      </c>
      <c r="BV35" s="11"/>
      <c r="BW35" s="11"/>
      <c r="BX35" s="11"/>
      <c r="BY35" s="10"/>
      <c r="BZ35" s="9"/>
      <c r="CA35" s="9"/>
      <c r="CB35" s="9"/>
      <c r="CC35" s="9"/>
      <c r="CD35" s="10"/>
      <c r="CE35" s="10"/>
      <c r="CF35" s="10"/>
      <c r="CG35" s="9"/>
      <c r="CH35" s="10"/>
      <c r="CI35" s="9"/>
      <c r="CJ35" s="10"/>
      <c r="CK35" s="10"/>
      <c r="CL35" s="10"/>
      <c r="CM35" s="10"/>
      <c r="CN35" s="10"/>
      <c r="CO35" s="10"/>
      <c r="CP35" s="13"/>
      <c r="CQ35" s="40">
        <f t="shared" si="7"/>
        <v>0</v>
      </c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5">
        <f t="shared" si="8"/>
        <v>0</v>
      </c>
      <c r="DE35" s="24">
        <f t="shared" si="0"/>
        <v>10365.62</v>
      </c>
      <c r="DF35" s="24">
        <f t="shared" si="10"/>
        <v>0</v>
      </c>
      <c r="DG35" s="24">
        <f t="shared" si="11"/>
        <v>0</v>
      </c>
      <c r="DI35" s="8"/>
      <c r="DJ35" s="50">
        <f t="shared" si="9"/>
        <v>1063.57</v>
      </c>
    </row>
    <row r="36" spans="1:114" ht="12.75">
      <c r="A36" s="27">
        <v>28</v>
      </c>
      <c r="B36" s="26" t="s">
        <v>51</v>
      </c>
      <c r="C36" s="13">
        <f>2065.25-908.11</f>
        <v>1157.1399999999999</v>
      </c>
      <c r="D36" s="10">
        <v>908.11</v>
      </c>
      <c r="E36" s="10">
        <v>188.27</v>
      </c>
      <c r="F36" s="10">
        <v>211.8</v>
      </c>
      <c r="G36" s="10">
        <v>2352.11</v>
      </c>
      <c r="H36" s="10">
        <v>192.3</v>
      </c>
      <c r="I36" s="10">
        <v>237.6</v>
      </c>
      <c r="J36" s="17"/>
      <c r="K36" s="10">
        <v>1146.98</v>
      </c>
      <c r="L36" s="10">
        <v>1624.87</v>
      </c>
      <c r="M36" s="17"/>
      <c r="N36" s="10">
        <v>1114.48</v>
      </c>
      <c r="O36" s="10"/>
      <c r="P36" s="10">
        <v>1927.03</v>
      </c>
      <c r="Q36" s="10"/>
      <c r="R36" s="10">
        <v>2168.27</v>
      </c>
      <c r="S36" s="10"/>
      <c r="T36" s="10">
        <v>2071.29</v>
      </c>
      <c r="U36" s="10"/>
      <c r="V36" s="10">
        <v>793.81</v>
      </c>
      <c r="W36" s="10"/>
      <c r="X36" s="10">
        <v>1275.81</v>
      </c>
      <c r="Y36" s="32"/>
      <c r="Z36" s="39">
        <f t="shared" si="3"/>
        <v>17369.870000000003</v>
      </c>
      <c r="AA36" s="11"/>
      <c r="AB36" s="11"/>
      <c r="AC36" s="11"/>
      <c r="AD36" s="11"/>
      <c r="AE36" s="9"/>
      <c r="AF36" s="9"/>
      <c r="AG36" s="10"/>
      <c r="AH36" s="10"/>
      <c r="AI36" s="9"/>
      <c r="AJ36" s="9"/>
      <c r="AK36" s="10"/>
      <c r="AL36" s="10">
        <v>1378.02</v>
      </c>
      <c r="AM36" s="40">
        <f t="shared" si="4"/>
        <v>1378.02</v>
      </c>
      <c r="AN36" s="11"/>
      <c r="AO36" s="11"/>
      <c r="AP36" s="9"/>
      <c r="AQ36" s="10"/>
      <c r="AR36" s="11"/>
      <c r="AS36" s="10"/>
      <c r="AT36" s="9"/>
      <c r="AU36" s="10"/>
      <c r="AV36" s="10"/>
      <c r="AW36" s="10"/>
      <c r="AX36" s="10"/>
      <c r="AY36" s="10"/>
      <c r="AZ36" s="9"/>
      <c r="BA36" s="10"/>
      <c r="BB36" s="10"/>
      <c r="BC36" s="10"/>
      <c r="BD36" s="10"/>
      <c r="BE36" s="10"/>
      <c r="BF36" s="10"/>
      <c r="BG36" s="10"/>
      <c r="BH36" s="39">
        <f t="shared" si="5"/>
        <v>0</v>
      </c>
      <c r="BI36" s="11"/>
      <c r="BJ36" s="11"/>
      <c r="BK36" s="11"/>
      <c r="BL36" s="11"/>
      <c r="BM36" s="9"/>
      <c r="BN36" s="9"/>
      <c r="BO36" s="10"/>
      <c r="BP36" s="10"/>
      <c r="BQ36" s="9"/>
      <c r="BR36" s="10"/>
      <c r="BS36" s="10"/>
      <c r="BT36" s="10"/>
      <c r="BU36" s="15">
        <f t="shared" si="6"/>
        <v>0</v>
      </c>
      <c r="BV36" s="10">
        <v>120</v>
      </c>
      <c r="BW36" s="11"/>
      <c r="BX36" s="10">
        <v>60</v>
      </c>
      <c r="BY36" s="10"/>
      <c r="BZ36" s="9"/>
      <c r="CA36" s="9"/>
      <c r="CB36" s="10">
        <v>120</v>
      </c>
      <c r="CC36" s="10">
        <v>120</v>
      </c>
      <c r="CD36" s="10"/>
      <c r="CE36" s="10">
        <v>120</v>
      </c>
      <c r="CF36" s="10"/>
      <c r="CG36" s="10">
        <v>240</v>
      </c>
      <c r="CH36" s="10"/>
      <c r="CI36" s="10">
        <v>120</v>
      </c>
      <c r="CJ36" s="10"/>
      <c r="CK36" s="10">
        <v>240</v>
      </c>
      <c r="CL36" s="10"/>
      <c r="CM36" s="10"/>
      <c r="CN36" s="10"/>
      <c r="CO36" s="10">
        <v>120</v>
      </c>
      <c r="CP36" s="13"/>
      <c r="CQ36" s="40">
        <f t="shared" si="7"/>
        <v>1260</v>
      </c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5">
        <f t="shared" si="8"/>
        <v>0</v>
      </c>
      <c r="DE36" s="24">
        <f t="shared" si="0"/>
        <v>18747.890000000003</v>
      </c>
      <c r="DF36" s="24">
        <f t="shared" si="10"/>
        <v>1260</v>
      </c>
      <c r="DG36" s="24">
        <f t="shared" si="11"/>
        <v>0</v>
      </c>
      <c r="DI36" s="8"/>
      <c r="DJ36" s="50">
        <f t="shared" si="9"/>
        <v>2773.83</v>
      </c>
    </row>
    <row r="37" spans="1:114" ht="12.75">
      <c r="A37" s="27">
        <v>29</v>
      </c>
      <c r="B37" s="26" t="s">
        <v>52</v>
      </c>
      <c r="C37" s="13">
        <v>329.48</v>
      </c>
      <c r="D37" s="10"/>
      <c r="E37" s="10">
        <v>85.14</v>
      </c>
      <c r="F37" s="10"/>
      <c r="G37" s="10">
        <v>92.23</v>
      </c>
      <c r="H37" s="10"/>
      <c r="I37" s="10">
        <v>144.66</v>
      </c>
      <c r="J37" s="17"/>
      <c r="K37" s="10">
        <v>9.52</v>
      </c>
      <c r="L37" s="10">
        <v>54.08</v>
      </c>
      <c r="M37" s="17"/>
      <c r="N37" s="10"/>
      <c r="O37" s="10"/>
      <c r="P37" s="10">
        <v>9.52</v>
      </c>
      <c r="Q37" s="10"/>
      <c r="R37" s="9"/>
      <c r="S37" s="10"/>
      <c r="T37" s="10"/>
      <c r="U37" s="10"/>
      <c r="V37" s="10"/>
      <c r="W37" s="10"/>
      <c r="X37" s="10"/>
      <c r="Y37" s="32"/>
      <c r="Z37" s="39">
        <f t="shared" si="3"/>
        <v>724.63</v>
      </c>
      <c r="AA37" s="11"/>
      <c r="AB37" s="11"/>
      <c r="AC37" s="11"/>
      <c r="AD37" s="11"/>
      <c r="AE37" s="9"/>
      <c r="AF37" s="9"/>
      <c r="AG37" s="10"/>
      <c r="AH37" s="10"/>
      <c r="AI37" s="9"/>
      <c r="AJ37" s="9"/>
      <c r="AK37" s="10"/>
      <c r="AL37" s="10"/>
      <c r="AM37" s="40">
        <f t="shared" si="4"/>
        <v>0</v>
      </c>
      <c r="AN37" s="11"/>
      <c r="AO37" s="11"/>
      <c r="AP37" s="9"/>
      <c r="AQ37" s="10"/>
      <c r="AR37" s="11"/>
      <c r="AS37" s="10"/>
      <c r="AT37" s="9"/>
      <c r="AU37" s="10"/>
      <c r="AV37" s="10"/>
      <c r="AW37" s="10"/>
      <c r="AX37" s="10"/>
      <c r="AY37" s="10"/>
      <c r="AZ37" s="9"/>
      <c r="BA37" s="10"/>
      <c r="BB37" s="10"/>
      <c r="BC37" s="10"/>
      <c r="BD37" s="10"/>
      <c r="BE37" s="10"/>
      <c r="BF37" s="10"/>
      <c r="BG37" s="10"/>
      <c r="BH37" s="39">
        <f t="shared" si="5"/>
        <v>0</v>
      </c>
      <c r="BI37" s="11"/>
      <c r="BJ37" s="11"/>
      <c r="BK37" s="11"/>
      <c r="BL37" s="11"/>
      <c r="BM37" s="9"/>
      <c r="BN37" s="9"/>
      <c r="BO37" s="10"/>
      <c r="BP37" s="10"/>
      <c r="BQ37" s="9"/>
      <c r="BR37" s="10"/>
      <c r="BS37" s="10"/>
      <c r="BT37" s="10"/>
      <c r="BU37" s="15">
        <f t="shared" si="6"/>
        <v>0</v>
      </c>
      <c r="BV37" s="11"/>
      <c r="BW37" s="11"/>
      <c r="BX37" s="11"/>
      <c r="BY37" s="10"/>
      <c r="BZ37" s="9"/>
      <c r="CA37" s="9"/>
      <c r="CB37" s="9"/>
      <c r="CC37" s="9"/>
      <c r="CD37" s="10"/>
      <c r="CE37" s="10"/>
      <c r="CF37" s="10"/>
      <c r="CG37" s="9"/>
      <c r="CH37" s="10"/>
      <c r="CI37" s="9"/>
      <c r="CJ37" s="10"/>
      <c r="CK37" s="10"/>
      <c r="CL37" s="10"/>
      <c r="CM37" s="10"/>
      <c r="CN37" s="10"/>
      <c r="CO37" s="10"/>
      <c r="CP37" s="13"/>
      <c r="CQ37" s="40">
        <f t="shared" si="7"/>
        <v>0</v>
      </c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5">
        <f t="shared" si="8"/>
        <v>0</v>
      </c>
      <c r="DE37" s="24">
        <f t="shared" si="0"/>
        <v>724.63</v>
      </c>
      <c r="DF37" s="24">
        <f t="shared" si="10"/>
        <v>0</v>
      </c>
      <c r="DG37" s="24">
        <f t="shared" si="11"/>
        <v>0</v>
      </c>
      <c r="DI37" s="8"/>
      <c r="DJ37" s="50">
        <f t="shared" si="9"/>
        <v>0</v>
      </c>
    </row>
    <row r="38" spans="1:114" ht="12.75">
      <c r="A38" s="27">
        <v>30</v>
      </c>
      <c r="B38" s="26" t="s">
        <v>53</v>
      </c>
      <c r="C38" s="13">
        <v>655.95</v>
      </c>
      <c r="D38" s="10"/>
      <c r="E38" s="10">
        <v>33.27</v>
      </c>
      <c r="F38" s="10"/>
      <c r="G38" s="10">
        <v>395.98</v>
      </c>
      <c r="H38" s="10"/>
      <c r="I38" s="10">
        <v>336.81</v>
      </c>
      <c r="J38" s="17"/>
      <c r="K38" s="10">
        <v>317.53</v>
      </c>
      <c r="L38" s="10">
        <v>570.38</v>
      </c>
      <c r="M38" s="17"/>
      <c r="N38" s="10">
        <v>196.79</v>
      </c>
      <c r="O38" s="10"/>
      <c r="P38" s="10">
        <v>25.66</v>
      </c>
      <c r="Q38" s="10"/>
      <c r="R38" s="10">
        <v>374.02</v>
      </c>
      <c r="S38" s="10"/>
      <c r="T38" s="10">
        <v>66.58</v>
      </c>
      <c r="U38" s="10"/>
      <c r="V38" s="10">
        <v>116.47</v>
      </c>
      <c r="W38" s="10"/>
      <c r="X38" s="10">
        <v>35.04</v>
      </c>
      <c r="Y38" s="32"/>
      <c r="Z38" s="39">
        <f t="shared" si="3"/>
        <v>3124.4799999999996</v>
      </c>
      <c r="AA38" s="11"/>
      <c r="AB38" s="11"/>
      <c r="AC38" s="11"/>
      <c r="AD38" s="11"/>
      <c r="AE38" s="10"/>
      <c r="AF38" s="9"/>
      <c r="AG38" s="10"/>
      <c r="AH38" s="10"/>
      <c r="AI38" s="10"/>
      <c r="AJ38" s="9"/>
      <c r="AK38" s="10"/>
      <c r="AL38" s="10"/>
      <c r="AM38" s="40">
        <f t="shared" si="4"/>
        <v>0</v>
      </c>
      <c r="AN38" s="11"/>
      <c r="AO38" s="11"/>
      <c r="AP38" s="9"/>
      <c r="AQ38" s="10"/>
      <c r="AR38" s="11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39">
        <f t="shared" si="5"/>
        <v>0</v>
      </c>
      <c r="BI38" s="11"/>
      <c r="BJ38" s="11"/>
      <c r="BK38" s="11"/>
      <c r="BL38" s="11"/>
      <c r="BM38" s="10"/>
      <c r="BN38" s="9"/>
      <c r="BO38" s="10"/>
      <c r="BP38" s="10"/>
      <c r="BQ38" s="10"/>
      <c r="BR38" s="10"/>
      <c r="BS38" s="10"/>
      <c r="BT38" s="10"/>
      <c r="BU38" s="15">
        <f t="shared" si="6"/>
        <v>0</v>
      </c>
      <c r="BV38" s="11"/>
      <c r="BW38" s="11"/>
      <c r="BX38" s="11"/>
      <c r="BY38" s="10"/>
      <c r="BZ38" s="9"/>
      <c r="CA38" s="9"/>
      <c r="CB38" s="9"/>
      <c r="CC38" s="9"/>
      <c r="CD38" s="10"/>
      <c r="CE38" s="10"/>
      <c r="CF38" s="10"/>
      <c r="CG38" s="9"/>
      <c r="CH38" s="10"/>
      <c r="CI38" s="9"/>
      <c r="CJ38" s="10"/>
      <c r="CK38" s="10"/>
      <c r="CL38" s="10"/>
      <c r="CM38" s="10"/>
      <c r="CN38" s="10"/>
      <c r="CO38" s="10"/>
      <c r="CP38" s="13"/>
      <c r="CQ38" s="40">
        <f t="shared" si="7"/>
        <v>0</v>
      </c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5">
        <f t="shared" si="8"/>
        <v>0</v>
      </c>
      <c r="DE38" s="24">
        <f t="shared" si="0"/>
        <v>3124.4799999999996</v>
      </c>
      <c r="DF38" s="24">
        <f t="shared" si="10"/>
        <v>0</v>
      </c>
      <c r="DG38" s="24">
        <f t="shared" si="11"/>
        <v>0</v>
      </c>
      <c r="DI38" s="8"/>
      <c r="DJ38" s="50">
        <f t="shared" si="9"/>
        <v>35.04</v>
      </c>
    </row>
    <row r="39" spans="1:114" ht="12.75">
      <c r="A39" s="27">
        <v>31</v>
      </c>
      <c r="B39" s="26" t="s">
        <v>54</v>
      </c>
      <c r="C39" s="13">
        <v>59555.34</v>
      </c>
      <c r="D39" s="10"/>
      <c r="E39" s="10">
        <v>25339.13</v>
      </c>
      <c r="F39" s="10"/>
      <c r="G39" s="10">
        <v>35292.22</v>
      </c>
      <c r="H39" s="10"/>
      <c r="I39" s="10">
        <v>29815.99</v>
      </c>
      <c r="J39" s="17"/>
      <c r="K39" s="10">
        <v>21631.99</v>
      </c>
      <c r="L39" s="10">
        <v>24027.35</v>
      </c>
      <c r="M39" s="17"/>
      <c r="N39" s="10">
        <v>21416.68</v>
      </c>
      <c r="O39" s="10"/>
      <c r="P39" s="10">
        <v>23285.61</v>
      </c>
      <c r="Q39" s="10"/>
      <c r="R39" s="10">
        <v>12814.06</v>
      </c>
      <c r="S39" s="10"/>
      <c r="T39" s="10">
        <v>30225.94</v>
      </c>
      <c r="U39" s="10"/>
      <c r="V39" s="10">
        <v>23174.33</v>
      </c>
      <c r="W39" s="10"/>
      <c r="X39" s="10">
        <v>20632.17</v>
      </c>
      <c r="Y39" s="32"/>
      <c r="Z39" s="39">
        <f t="shared" si="3"/>
        <v>327210.81</v>
      </c>
      <c r="AA39" s="10">
        <v>1508.59</v>
      </c>
      <c r="AB39" s="10">
        <v>1201.81</v>
      </c>
      <c r="AC39" s="10">
        <v>160.02</v>
      </c>
      <c r="AD39" s="10">
        <v>1438.89</v>
      </c>
      <c r="AE39" s="10">
        <v>812.24</v>
      </c>
      <c r="AF39" s="10">
        <v>1468.53</v>
      </c>
      <c r="AG39" s="10">
        <v>1130.72</v>
      </c>
      <c r="AH39" s="10">
        <v>1476.04</v>
      </c>
      <c r="AI39" s="10"/>
      <c r="AJ39" s="10">
        <v>1355.74</v>
      </c>
      <c r="AK39" s="10">
        <v>1144.14</v>
      </c>
      <c r="AL39" s="10"/>
      <c r="AM39" s="40">
        <f t="shared" si="4"/>
        <v>11696.72</v>
      </c>
      <c r="AN39" s="10">
        <v>2057.62</v>
      </c>
      <c r="AO39" s="10">
        <v>2057.62</v>
      </c>
      <c r="AP39" s="10"/>
      <c r="AQ39" s="10"/>
      <c r="AR39" s="10">
        <v>1731.78</v>
      </c>
      <c r="AS39" s="10"/>
      <c r="AT39" s="10"/>
      <c r="AU39" s="10"/>
      <c r="AV39" s="10"/>
      <c r="AW39" s="10"/>
      <c r="AX39" s="10">
        <v>2451.11</v>
      </c>
      <c r="AY39" s="10"/>
      <c r="AZ39" s="10">
        <v>5333.58</v>
      </c>
      <c r="BA39" s="10"/>
      <c r="BB39" s="10">
        <v>1475.98</v>
      </c>
      <c r="BC39" s="10"/>
      <c r="BD39" s="10">
        <v>4020.89</v>
      </c>
      <c r="BE39" s="10"/>
      <c r="BF39" s="10">
        <v>6432.03</v>
      </c>
      <c r="BG39" s="10"/>
      <c r="BH39" s="39">
        <f t="shared" si="5"/>
        <v>25560.609999999997</v>
      </c>
      <c r="BI39" s="10"/>
      <c r="BJ39" s="10"/>
      <c r="BK39" s="11"/>
      <c r="BL39" s="10"/>
      <c r="BM39" s="10"/>
      <c r="BN39" s="9"/>
      <c r="BO39" s="10"/>
      <c r="BP39" s="10"/>
      <c r="BQ39" s="10">
        <v>9409.44</v>
      </c>
      <c r="BR39" s="10">
        <v>22388.06</v>
      </c>
      <c r="BS39" s="10"/>
      <c r="BT39" s="10"/>
      <c r="BU39" s="15">
        <f t="shared" si="6"/>
        <v>31797.5</v>
      </c>
      <c r="BV39" s="10">
        <v>1440</v>
      </c>
      <c r="BW39" s="10">
        <v>1980</v>
      </c>
      <c r="BX39" s="10">
        <v>3000</v>
      </c>
      <c r="BY39" s="10"/>
      <c r="BZ39" s="10">
        <v>1920</v>
      </c>
      <c r="CA39" s="9"/>
      <c r="CB39" s="10">
        <v>1500</v>
      </c>
      <c r="CC39" s="10">
        <v>1500</v>
      </c>
      <c r="CD39" s="10"/>
      <c r="CE39" s="10">
        <v>1320</v>
      </c>
      <c r="CF39" s="10"/>
      <c r="CG39" s="10">
        <v>1380</v>
      </c>
      <c r="CH39" s="10"/>
      <c r="CI39" s="10">
        <v>1260</v>
      </c>
      <c r="CJ39" s="10"/>
      <c r="CK39" s="10">
        <v>1800</v>
      </c>
      <c r="CL39" s="10"/>
      <c r="CM39" s="10">
        <v>1500</v>
      </c>
      <c r="CN39" s="10"/>
      <c r="CO39" s="10">
        <v>1860</v>
      </c>
      <c r="CP39" s="13"/>
      <c r="CQ39" s="40">
        <f t="shared" si="7"/>
        <v>20460</v>
      </c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5">
        <f t="shared" si="8"/>
        <v>0</v>
      </c>
      <c r="DE39" s="24">
        <f t="shared" si="0"/>
        <v>396265.63999999996</v>
      </c>
      <c r="DF39" s="24">
        <f t="shared" si="10"/>
        <v>20460</v>
      </c>
      <c r="DG39" s="24">
        <f t="shared" si="11"/>
        <v>0</v>
      </c>
      <c r="DI39" s="8"/>
      <c r="DJ39" s="50">
        <f t="shared" si="9"/>
        <v>28924.199999999997</v>
      </c>
    </row>
    <row r="40" spans="1:114" ht="12.75">
      <c r="A40" s="27">
        <v>32</v>
      </c>
      <c r="B40" s="7" t="s">
        <v>87</v>
      </c>
      <c r="C40" s="13"/>
      <c r="D40" s="10"/>
      <c r="E40" s="10"/>
      <c r="F40" s="10"/>
      <c r="G40" s="10"/>
      <c r="H40" s="10"/>
      <c r="I40" s="10"/>
      <c r="J40" s="17"/>
      <c r="K40" s="10"/>
      <c r="L40" s="10"/>
      <c r="M40" s="17"/>
      <c r="N40" s="10"/>
      <c r="O40" s="10"/>
      <c r="P40" s="10"/>
      <c r="Q40" s="10"/>
      <c r="R40" s="10"/>
      <c r="S40" s="10"/>
      <c r="T40" s="10"/>
      <c r="U40" s="10"/>
      <c r="V40" s="10">
        <v>65.59</v>
      </c>
      <c r="W40" s="10"/>
      <c r="X40" s="10">
        <v>172.32</v>
      </c>
      <c r="Y40" s="32"/>
      <c r="Z40" s="39">
        <f t="shared" si="3"/>
        <v>237.91</v>
      </c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40">
        <f t="shared" si="4"/>
        <v>0</v>
      </c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39">
        <f t="shared" si="5"/>
        <v>0</v>
      </c>
      <c r="BI40" s="10"/>
      <c r="BJ40" s="10"/>
      <c r="BK40" s="11"/>
      <c r="BL40" s="10"/>
      <c r="BM40" s="10"/>
      <c r="BN40" s="9"/>
      <c r="BO40" s="10"/>
      <c r="BP40" s="10"/>
      <c r="BQ40" s="10"/>
      <c r="BR40" s="10"/>
      <c r="BS40" s="10"/>
      <c r="BT40" s="10"/>
      <c r="BU40" s="15">
        <f t="shared" si="6"/>
        <v>0</v>
      </c>
      <c r="BV40" s="10"/>
      <c r="BW40" s="10"/>
      <c r="BX40" s="10"/>
      <c r="BY40" s="10"/>
      <c r="BZ40" s="10"/>
      <c r="CA40" s="9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3"/>
      <c r="CQ40" s="40">
        <f t="shared" si="7"/>
        <v>0</v>
      </c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5">
        <f t="shared" si="8"/>
        <v>0</v>
      </c>
      <c r="DE40" s="24">
        <f>+Z40+AM40+BH40+BU40</f>
        <v>237.91</v>
      </c>
      <c r="DF40" s="24">
        <f>+CQ40</f>
        <v>0</v>
      </c>
      <c r="DG40" s="24">
        <f>+DD40</f>
        <v>0</v>
      </c>
      <c r="DI40" s="8"/>
      <c r="DJ40" s="50">
        <f t="shared" si="9"/>
        <v>172.32</v>
      </c>
    </row>
    <row r="41" spans="1:114" ht="12.75">
      <c r="A41" s="27">
        <v>33</v>
      </c>
      <c r="B41" s="26" t="s">
        <v>55</v>
      </c>
      <c r="C41" s="13">
        <v>2083.9</v>
      </c>
      <c r="D41" s="10"/>
      <c r="E41" s="10">
        <v>1160.93</v>
      </c>
      <c r="F41" s="10"/>
      <c r="G41" s="10">
        <v>806.43</v>
      </c>
      <c r="H41" s="10"/>
      <c r="I41" s="10">
        <v>1374.21</v>
      </c>
      <c r="J41" s="17"/>
      <c r="K41" s="10">
        <v>1140.26</v>
      </c>
      <c r="L41" s="10">
        <v>595.38</v>
      </c>
      <c r="M41" s="17"/>
      <c r="N41" s="10">
        <v>1039.99</v>
      </c>
      <c r="O41" s="10"/>
      <c r="P41" s="10">
        <v>1208.96</v>
      </c>
      <c r="Q41" s="10"/>
      <c r="R41" s="10">
        <v>1048.91</v>
      </c>
      <c r="S41" s="10"/>
      <c r="T41" s="10">
        <v>635.36</v>
      </c>
      <c r="U41" s="10"/>
      <c r="V41" s="10">
        <v>1051.14</v>
      </c>
      <c r="W41" s="10"/>
      <c r="X41" s="10">
        <v>467.29</v>
      </c>
      <c r="Y41" s="32"/>
      <c r="Z41" s="39">
        <f t="shared" si="3"/>
        <v>12612.760000000002</v>
      </c>
      <c r="AA41" s="10">
        <v>154.91</v>
      </c>
      <c r="AB41" s="11"/>
      <c r="AC41" s="11"/>
      <c r="AD41" s="10">
        <v>134.88</v>
      </c>
      <c r="AE41" s="9"/>
      <c r="AF41" s="9"/>
      <c r="AG41" s="10"/>
      <c r="AH41" s="10">
        <v>134.88</v>
      </c>
      <c r="AI41" s="10"/>
      <c r="AJ41" s="9"/>
      <c r="AK41" s="10">
        <v>134.88</v>
      </c>
      <c r="AL41" s="10"/>
      <c r="AM41" s="40">
        <f t="shared" si="4"/>
        <v>559.55</v>
      </c>
      <c r="AN41" s="11"/>
      <c r="AO41" s="11"/>
      <c r="AP41" s="9"/>
      <c r="AQ41" s="10"/>
      <c r="AR41" s="11"/>
      <c r="AS41" s="10"/>
      <c r="AT41" s="9"/>
      <c r="AU41" s="10"/>
      <c r="AV41" s="10"/>
      <c r="AW41" s="10"/>
      <c r="AX41" s="10"/>
      <c r="AY41" s="10"/>
      <c r="AZ41" s="9"/>
      <c r="BA41" s="10"/>
      <c r="BB41" s="10"/>
      <c r="BC41" s="10"/>
      <c r="BD41" s="10"/>
      <c r="BE41" s="10"/>
      <c r="BF41" s="10"/>
      <c r="BG41" s="10"/>
      <c r="BH41" s="39">
        <f t="shared" si="5"/>
        <v>0</v>
      </c>
      <c r="BI41" s="11"/>
      <c r="BJ41" s="11"/>
      <c r="BK41" s="11"/>
      <c r="BL41" s="11"/>
      <c r="BM41" s="9"/>
      <c r="BN41" s="9"/>
      <c r="BO41" s="10"/>
      <c r="BP41" s="10"/>
      <c r="BQ41" s="9"/>
      <c r="BR41" s="10"/>
      <c r="BS41" s="10"/>
      <c r="BT41" s="10"/>
      <c r="BU41" s="15">
        <f t="shared" si="6"/>
        <v>0</v>
      </c>
      <c r="BV41" s="11"/>
      <c r="BW41" s="11"/>
      <c r="BX41" s="11"/>
      <c r="BY41" s="10"/>
      <c r="BZ41" s="9"/>
      <c r="CA41" s="9"/>
      <c r="CB41" s="9"/>
      <c r="CC41" s="9"/>
      <c r="CD41" s="10"/>
      <c r="CE41" s="10"/>
      <c r="CF41" s="10"/>
      <c r="CG41" s="9"/>
      <c r="CH41" s="10"/>
      <c r="CI41" s="9"/>
      <c r="CJ41" s="10"/>
      <c r="CK41" s="10"/>
      <c r="CL41" s="10"/>
      <c r="CM41" s="10"/>
      <c r="CN41" s="10"/>
      <c r="CO41" s="10"/>
      <c r="CP41" s="13"/>
      <c r="CQ41" s="40">
        <f t="shared" si="7"/>
        <v>0</v>
      </c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5">
        <f t="shared" si="8"/>
        <v>0</v>
      </c>
      <c r="DE41" s="24">
        <f>+Z41+AM41+BH41+BU41</f>
        <v>13172.310000000001</v>
      </c>
      <c r="DF41" s="24">
        <f>+CQ41</f>
        <v>0</v>
      </c>
      <c r="DG41" s="24">
        <f>+DD41</f>
        <v>0</v>
      </c>
      <c r="DI41" s="8"/>
      <c r="DJ41" s="50">
        <f t="shared" si="9"/>
        <v>467.29</v>
      </c>
    </row>
    <row r="42" spans="1:114" ht="12.75">
      <c r="A42" s="27">
        <v>34</v>
      </c>
      <c r="B42" s="26" t="s">
        <v>56</v>
      </c>
      <c r="C42" s="13">
        <v>1984.38</v>
      </c>
      <c r="D42" s="10"/>
      <c r="E42" s="10">
        <v>828.56</v>
      </c>
      <c r="F42" s="10"/>
      <c r="G42" s="10">
        <v>1135.64</v>
      </c>
      <c r="H42" s="10"/>
      <c r="I42" s="10">
        <v>190.29</v>
      </c>
      <c r="J42" s="17"/>
      <c r="K42" s="10">
        <v>887.8</v>
      </c>
      <c r="L42" s="10">
        <v>797.17</v>
      </c>
      <c r="M42" s="17"/>
      <c r="N42" s="10">
        <v>886.19</v>
      </c>
      <c r="O42" s="10"/>
      <c r="P42" s="10">
        <v>721.16</v>
      </c>
      <c r="Q42" s="10"/>
      <c r="R42" s="10">
        <v>929.11</v>
      </c>
      <c r="S42" s="10"/>
      <c r="T42" s="10">
        <v>1952.02</v>
      </c>
      <c r="U42" s="10"/>
      <c r="V42" s="10">
        <v>1172.77</v>
      </c>
      <c r="W42" s="10"/>
      <c r="X42" s="10">
        <v>1270</v>
      </c>
      <c r="Y42" s="32"/>
      <c r="Z42" s="39">
        <f t="shared" si="3"/>
        <v>12755.090000000002</v>
      </c>
      <c r="AA42" s="11"/>
      <c r="AB42" s="11"/>
      <c r="AC42" s="11"/>
      <c r="AD42" s="11"/>
      <c r="AE42" s="9"/>
      <c r="AF42" s="9"/>
      <c r="AG42" s="10"/>
      <c r="AH42" s="10"/>
      <c r="AI42" s="10"/>
      <c r="AJ42" s="9"/>
      <c r="AK42" s="10"/>
      <c r="AL42" s="10"/>
      <c r="AM42" s="40">
        <f t="shared" si="4"/>
        <v>0</v>
      </c>
      <c r="AN42" s="11"/>
      <c r="AO42" s="11"/>
      <c r="AP42" s="9"/>
      <c r="AQ42" s="10"/>
      <c r="AR42" s="11"/>
      <c r="AS42" s="10"/>
      <c r="AT42" s="9"/>
      <c r="AU42" s="10"/>
      <c r="AV42" s="10"/>
      <c r="AW42" s="10"/>
      <c r="AX42" s="10"/>
      <c r="AY42" s="10"/>
      <c r="AZ42" s="9"/>
      <c r="BA42" s="10"/>
      <c r="BB42" s="10"/>
      <c r="BC42" s="10"/>
      <c r="BD42" s="10"/>
      <c r="BE42" s="10"/>
      <c r="BF42" s="10"/>
      <c r="BG42" s="10"/>
      <c r="BH42" s="39">
        <f t="shared" si="5"/>
        <v>0</v>
      </c>
      <c r="BI42" s="10">
        <v>2599.59</v>
      </c>
      <c r="BJ42" s="11"/>
      <c r="BK42" s="10">
        <v>2332.39</v>
      </c>
      <c r="BL42" s="10">
        <v>2924.94</v>
      </c>
      <c r="BM42" s="9"/>
      <c r="BN42" s="10">
        <v>2657.74</v>
      </c>
      <c r="BO42" s="10"/>
      <c r="BP42" s="10">
        <v>2574.25</v>
      </c>
      <c r="BQ42" s="10">
        <v>2741.23</v>
      </c>
      <c r="BR42" s="10">
        <v>2647.78</v>
      </c>
      <c r="BS42" s="10">
        <v>2657.74</v>
      </c>
      <c r="BT42" s="10">
        <v>2373.58</v>
      </c>
      <c r="BU42" s="15">
        <f t="shared" si="6"/>
        <v>23509.239999999998</v>
      </c>
      <c r="BV42" s="11"/>
      <c r="BW42" s="11"/>
      <c r="BX42" s="11"/>
      <c r="BY42" s="10"/>
      <c r="BZ42" s="9"/>
      <c r="CA42" s="9"/>
      <c r="CB42" s="9"/>
      <c r="CC42" s="9"/>
      <c r="CD42" s="10"/>
      <c r="CE42" s="10"/>
      <c r="CF42" s="10"/>
      <c r="CG42" s="9"/>
      <c r="CH42" s="10"/>
      <c r="CI42" s="9"/>
      <c r="CJ42" s="10"/>
      <c r="CK42" s="10"/>
      <c r="CL42" s="10"/>
      <c r="CM42" s="10"/>
      <c r="CN42" s="10"/>
      <c r="CO42" s="10"/>
      <c r="CP42" s="13"/>
      <c r="CQ42" s="40">
        <f t="shared" si="7"/>
        <v>0</v>
      </c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5">
        <f t="shared" si="8"/>
        <v>0</v>
      </c>
      <c r="DE42" s="24">
        <f>+Z42+AM42+BH42+BU42</f>
        <v>36264.33</v>
      </c>
      <c r="DF42" s="24">
        <f>+CQ42</f>
        <v>0</v>
      </c>
      <c r="DG42" s="24">
        <f>+DD42</f>
        <v>0</v>
      </c>
      <c r="DI42" s="8"/>
      <c r="DJ42" s="50">
        <f t="shared" si="9"/>
        <v>3643.58</v>
      </c>
    </row>
    <row r="43" spans="1:114" ht="12.75">
      <c r="A43" s="27">
        <v>35</v>
      </c>
      <c r="B43" s="26" t="s">
        <v>57</v>
      </c>
      <c r="C43" s="13">
        <v>3978.82</v>
      </c>
      <c r="D43" s="10"/>
      <c r="E43" s="10">
        <v>1663.94</v>
      </c>
      <c r="F43" s="10"/>
      <c r="G43" s="10">
        <v>2155.03</v>
      </c>
      <c r="H43" s="10"/>
      <c r="I43" s="10">
        <v>1287.92</v>
      </c>
      <c r="J43" s="17"/>
      <c r="K43" s="10">
        <v>798.83</v>
      </c>
      <c r="L43" s="10">
        <v>3089.13</v>
      </c>
      <c r="M43" s="17"/>
      <c r="N43" s="10">
        <v>1437.43</v>
      </c>
      <c r="O43" s="10"/>
      <c r="P43" s="10">
        <v>2029.38</v>
      </c>
      <c r="Q43" s="10"/>
      <c r="R43" s="10">
        <v>2674.29</v>
      </c>
      <c r="S43" s="10"/>
      <c r="T43" s="10">
        <v>2317.02</v>
      </c>
      <c r="U43" s="10"/>
      <c r="V43" s="10">
        <v>1986.79</v>
      </c>
      <c r="W43" s="10"/>
      <c r="X43" s="10">
        <v>1516.64</v>
      </c>
      <c r="Y43" s="32"/>
      <c r="Z43" s="39">
        <f t="shared" si="3"/>
        <v>24935.220000000005</v>
      </c>
      <c r="AA43" s="11"/>
      <c r="AB43" s="11"/>
      <c r="AC43" s="10">
        <v>154.8</v>
      </c>
      <c r="AD43" s="11"/>
      <c r="AE43" s="9"/>
      <c r="AF43" s="10">
        <v>118.32</v>
      </c>
      <c r="AG43" s="10"/>
      <c r="AH43" s="10"/>
      <c r="AI43" s="10">
        <v>420.68</v>
      </c>
      <c r="AJ43" s="9"/>
      <c r="AK43" s="10"/>
      <c r="AL43" s="10">
        <v>118.32</v>
      </c>
      <c r="AM43" s="40">
        <f t="shared" si="4"/>
        <v>812.1199999999999</v>
      </c>
      <c r="AN43" s="11"/>
      <c r="AO43" s="10">
        <v>3857.91</v>
      </c>
      <c r="AP43" s="10"/>
      <c r="AQ43" s="10"/>
      <c r="AR43" s="11"/>
      <c r="AS43" s="10"/>
      <c r="AT43" s="10">
        <v>3405.22</v>
      </c>
      <c r="AU43" s="10"/>
      <c r="AV43" s="10"/>
      <c r="AW43" s="10"/>
      <c r="AX43" s="10">
        <v>3039.21</v>
      </c>
      <c r="AY43" s="10"/>
      <c r="AZ43" s="9"/>
      <c r="BA43" s="10"/>
      <c r="BB43" s="10">
        <v>1641.71</v>
      </c>
      <c r="BC43" s="10"/>
      <c r="BD43" s="10"/>
      <c r="BE43" s="10"/>
      <c r="BF43" s="10"/>
      <c r="BG43" s="10"/>
      <c r="BH43" s="39">
        <f t="shared" si="5"/>
        <v>11944.05</v>
      </c>
      <c r="BI43" s="11"/>
      <c r="BJ43" s="10"/>
      <c r="BK43" s="10"/>
      <c r="BL43" s="11"/>
      <c r="BM43" s="10"/>
      <c r="BN43" s="9"/>
      <c r="BO43" s="10"/>
      <c r="BP43" s="10"/>
      <c r="BQ43" s="9"/>
      <c r="BR43" s="10"/>
      <c r="BS43" s="10"/>
      <c r="BT43" s="10"/>
      <c r="BU43" s="15">
        <f t="shared" si="6"/>
        <v>0</v>
      </c>
      <c r="BV43" s="11"/>
      <c r="BW43" s="11"/>
      <c r="BX43" s="11"/>
      <c r="BY43" s="10"/>
      <c r="BZ43" s="9"/>
      <c r="CA43" s="9"/>
      <c r="CB43" s="9"/>
      <c r="CC43" s="9"/>
      <c r="CD43" s="10"/>
      <c r="CE43" s="10"/>
      <c r="CF43" s="10"/>
      <c r="CG43" s="9"/>
      <c r="CH43" s="10"/>
      <c r="CI43" s="9"/>
      <c r="CJ43" s="10"/>
      <c r="CK43" s="10"/>
      <c r="CL43" s="10"/>
      <c r="CM43" s="10"/>
      <c r="CN43" s="10"/>
      <c r="CO43" s="10"/>
      <c r="CP43" s="13"/>
      <c r="CQ43" s="40">
        <f t="shared" si="7"/>
        <v>0</v>
      </c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5">
        <f t="shared" si="8"/>
        <v>0</v>
      </c>
      <c r="DE43" s="24">
        <f>+Z43+AM43+BH43+BU43</f>
        <v>37691.39</v>
      </c>
      <c r="DF43" s="24">
        <f>+CQ43</f>
        <v>0</v>
      </c>
      <c r="DG43" s="24">
        <f>+DD43</f>
        <v>0</v>
      </c>
      <c r="DI43" s="8"/>
      <c r="DJ43" s="50">
        <f t="shared" si="9"/>
        <v>1634.96</v>
      </c>
    </row>
    <row r="44" spans="1:114" ht="12.75">
      <c r="A44" s="27">
        <v>36</v>
      </c>
      <c r="B44" s="26" t="s">
        <v>58</v>
      </c>
      <c r="C44" s="13">
        <v>84.01</v>
      </c>
      <c r="D44" s="10"/>
      <c r="E44" s="10">
        <v>115.49</v>
      </c>
      <c r="F44" s="10"/>
      <c r="G44" s="10">
        <v>95.44</v>
      </c>
      <c r="H44" s="10"/>
      <c r="I44" s="10">
        <v>69.3</v>
      </c>
      <c r="J44" s="17"/>
      <c r="K44" s="10">
        <v>307.57</v>
      </c>
      <c r="L44" s="10">
        <v>185.36</v>
      </c>
      <c r="M44" s="17"/>
      <c r="N44" s="10">
        <v>162.54</v>
      </c>
      <c r="O44" s="10"/>
      <c r="P44" s="10">
        <v>880.44</v>
      </c>
      <c r="Q44" s="10"/>
      <c r="R44" s="10">
        <v>85.8</v>
      </c>
      <c r="S44" s="10"/>
      <c r="T44" s="10">
        <v>61.39</v>
      </c>
      <c r="U44" s="10"/>
      <c r="V44" s="10">
        <v>908.33</v>
      </c>
      <c r="W44" s="10"/>
      <c r="X44" s="10">
        <v>15.08</v>
      </c>
      <c r="Y44" s="32"/>
      <c r="Z44" s="39">
        <f t="shared" si="3"/>
        <v>2970.75</v>
      </c>
      <c r="AA44" s="11"/>
      <c r="AB44" s="11"/>
      <c r="AC44" s="11"/>
      <c r="AD44" s="11"/>
      <c r="AE44" s="9"/>
      <c r="AF44" s="9"/>
      <c r="AG44" s="10"/>
      <c r="AH44" s="10"/>
      <c r="AI44" s="9"/>
      <c r="AJ44" s="9"/>
      <c r="AK44" s="10"/>
      <c r="AL44" s="10"/>
      <c r="AM44" s="40">
        <f t="shared" si="4"/>
        <v>0</v>
      </c>
      <c r="AN44" s="11"/>
      <c r="AO44" s="11"/>
      <c r="AP44" s="9"/>
      <c r="AQ44" s="10"/>
      <c r="AR44" s="11"/>
      <c r="AS44" s="10"/>
      <c r="AT44" s="9"/>
      <c r="AU44" s="10"/>
      <c r="AV44" s="10"/>
      <c r="AW44" s="10"/>
      <c r="AX44" s="10"/>
      <c r="AY44" s="10"/>
      <c r="AZ44" s="9"/>
      <c r="BA44" s="10"/>
      <c r="BB44" s="10"/>
      <c r="BC44" s="10"/>
      <c r="BD44" s="10"/>
      <c r="BE44" s="10"/>
      <c r="BF44" s="10"/>
      <c r="BG44" s="10"/>
      <c r="BH44" s="39">
        <f t="shared" si="5"/>
        <v>0</v>
      </c>
      <c r="BI44" s="11"/>
      <c r="BJ44" s="11"/>
      <c r="BK44" s="11"/>
      <c r="BL44" s="11"/>
      <c r="BM44" s="9"/>
      <c r="BN44" s="9"/>
      <c r="BO44" s="10"/>
      <c r="BP44" s="10"/>
      <c r="BQ44" s="9"/>
      <c r="BR44" s="10"/>
      <c r="BS44" s="10"/>
      <c r="BT44" s="10"/>
      <c r="BU44" s="15">
        <f t="shared" si="6"/>
        <v>0</v>
      </c>
      <c r="BV44" s="11"/>
      <c r="BW44" s="11"/>
      <c r="BX44" s="11"/>
      <c r="BY44" s="10"/>
      <c r="BZ44" s="9"/>
      <c r="CA44" s="9"/>
      <c r="CB44" s="9"/>
      <c r="CC44" s="9"/>
      <c r="CD44" s="10"/>
      <c r="CE44" s="10"/>
      <c r="CF44" s="10"/>
      <c r="CG44" s="9"/>
      <c r="CH44" s="10"/>
      <c r="CI44" s="9"/>
      <c r="CJ44" s="10"/>
      <c r="CK44" s="10"/>
      <c r="CL44" s="10"/>
      <c r="CM44" s="10"/>
      <c r="CN44" s="10"/>
      <c r="CO44" s="10"/>
      <c r="CP44" s="13"/>
      <c r="CQ44" s="40">
        <f t="shared" si="7"/>
        <v>0</v>
      </c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5">
        <f t="shared" si="8"/>
        <v>0</v>
      </c>
      <c r="DE44" s="24">
        <f>+Z44+AM44+BH44+BU44</f>
        <v>2970.75</v>
      </c>
      <c r="DF44" s="24">
        <f>+CQ44</f>
        <v>0</v>
      </c>
      <c r="DG44" s="24">
        <f>+DD44</f>
        <v>0</v>
      </c>
      <c r="DI44" s="8"/>
      <c r="DJ44" s="50">
        <f t="shared" si="9"/>
        <v>15.08</v>
      </c>
    </row>
    <row r="45" spans="1:114" ht="12.75">
      <c r="A45" s="27">
        <v>37</v>
      </c>
      <c r="B45" s="26" t="s">
        <v>59</v>
      </c>
      <c r="C45" s="13">
        <v>1110.64</v>
      </c>
      <c r="D45" s="10"/>
      <c r="E45" s="10">
        <v>257.25</v>
      </c>
      <c r="F45" s="10"/>
      <c r="G45" s="10">
        <v>565.07</v>
      </c>
      <c r="H45" s="10"/>
      <c r="I45" s="10">
        <v>240.95</v>
      </c>
      <c r="J45" s="17"/>
      <c r="K45" s="10">
        <v>405.13</v>
      </c>
      <c r="L45" s="10">
        <v>452.75</v>
      </c>
      <c r="M45" s="17"/>
      <c r="N45" s="10">
        <v>140.57</v>
      </c>
      <c r="O45" s="10"/>
      <c r="P45" s="10">
        <v>107.49</v>
      </c>
      <c r="Q45" s="10"/>
      <c r="R45" s="10">
        <v>181.82</v>
      </c>
      <c r="S45" s="10"/>
      <c r="T45" s="10">
        <v>173.56</v>
      </c>
      <c r="U45" s="10"/>
      <c r="V45" s="10">
        <v>19.8</v>
      </c>
      <c r="W45" s="10"/>
      <c r="X45" s="10">
        <v>127.14</v>
      </c>
      <c r="Y45" s="32"/>
      <c r="Z45" s="39">
        <f t="shared" si="3"/>
        <v>3782.17</v>
      </c>
      <c r="AA45" s="11"/>
      <c r="AB45" s="11"/>
      <c r="AC45" s="11"/>
      <c r="AD45" s="11"/>
      <c r="AE45" s="9"/>
      <c r="AF45" s="9"/>
      <c r="AG45" s="10"/>
      <c r="AH45" s="10"/>
      <c r="AI45" s="9"/>
      <c r="AJ45" s="9"/>
      <c r="AK45" s="10"/>
      <c r="AL45" s="10"/>
      <c r="AM45" s="40">
        <f t="shared" si="4"/>
        <v>0</v>
      </c>
      <c r="AN45" s="11"/>
      <c r="AO45" s="11"/>
      <c r="AP45" s="9"/>
      <c r="AQ45" s="10"/>
      <c r="AR45" s="11"/>
      <c r="AS45" s="10"/>
      <c r="AT45" s="9"/>
      <c r="AU45" s="10"/>
      <c r="AV45" s="10"/>
      <c r="AW45" s="10"/>
      <c r="AX45" s="10"/>
      <c r="AY45" s="10"/>
      <c r="AZ45" s="9"/>
      <c r="BA45" s="10"/>
      <c r="BB45" s="10"/>
      <c r="BC45" s="10"/>
      <c r="BD45" s="10"/>
      <c r="BE45" s="10"/>
      <c r="BF45" s="10"/>
      <c r="BG45" s="10"/>
      <c r="BH45" s="39">
        <f t="shared" si="5"/>
        <v>0</v>
      </c>
      <c r="BI45" s="11"/>
      <c r="BJ45" s="11"/>
      <c r="BK45" s="11"/>
      <c r="BL45" s="11"/>
      <c r="BM45" s="9"/>
      <c r="BN45" s="9"/>
      <c r="BO45" s="10"/>
      <c r="BP45" s="10"/>
      <c r="BQ45" s="9"/>
      <c r="BR45" s="10"/>
      <c r="BS45" s="10"/>
      <c r="BT45" s="10"/>
      <c r="BU45" s="15">
        <f t="shared" si="6"/>
        <v>0</v>
      </c>
      <c r="BV45" s="11"/>
      <c r="BW45" s="11"/>
      <c r="BX45" s="11"/>
      <c r="BY45" s="10"/>
      <c r="BZ45" s="9"/>
      <c r="CA45" s="9"/>
      <c r="CB45" s="9"/>
      <c r="CC45" s="9"/>
      <c r="CD45" s="10"/>
      <c r="CE45" s="10"/>
      <c r="CF45" s="10"/>
      <c r="CG45" s="9"/>
      <c r="CH45" s="10"/>
      <c r="CI45" s="9"/>
      <c r="CJ45" s="10"/>
      <c r="CK45" s="10"/>
      <c r="CL45" s="10"/>
      <c r="CM45" s="10"/>
      <c r="CN45" s="10"/>
      <c r="CO45" s="10"/>
      <c r="CP45" s="13"/>
      <c r="CQ45" s="40">
        <f t="shared" si="7"/>
        <v>0</v>
      </c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5">
        <f t="shared" si="8"/>
        <v>0</v>
      </c>
      <c r="DE45" s="24">
        <f aca="true" t="shared" si="12" ref="DE45:DE61">+Z45+AM45+BH45+BU45</f>
        <v>3782.17</v>
      </c>
      <c r="DF45" s="24">
        <f t="shared" si="10"/>
        <v>0</v>
      </c>
      <c r="DG45" s="24">
        <f t="shared" si="11"/>
        <v>0</v>
      </c>
      <c r="DI45" s="8"/>
      <c r="DJ45" s="50">
        <f t="shared" si="9"/>
        <v>127.14</v>
      </c>
    </row>
    <row r="46" spans="1:114" ht="12.75">
      <c r="A46" s="27">
        <v>38</v>
      </c>
      <c r="B46" s="26" t="s">
        <v>60</v>
      </c>
      <c r="C46" s="13">
        <v>8660.81</v>
      </c>
      <c r="D46" s="10"/>
      <c r="E46" s="10">
        <v>2886.42</v>
      </c>
      <c r="F46" s="10"/>
      <c r="G46" s="10">
        <v>5731.73</v>
      </c>
      <c r="H46" s="10"/>
      <c r="I46" s="10">
        <v>6314.62</v>
      </c>
      <c r="J46" s="17"/>
      <c r="K46" s="10">
        <v>3672.38</v>
      </c>
      <c r="L46" s="10">
        <v>725.65</v>
      </c>
      <c r="M46" s="17"/>
      <c r="N46" s="10">
        <v>8923.64</v>
      </c>
      <c r="O46" s="10"/>
      <c r="P46" s="10">
        <v>2863.36</v>
      </c>
      <c r="Q46" s="10"/>
      <c r="R46" s="10">
        <v>994.35</v>
      </c>
      <c r="S46" s="10"/>
      <c r="T46" s="10">
        <v>12351.8</v>
      </c>
      <c r="U46" s="10"/>
      <c r="V46" s="10">
        <v>2112.2</v>
      </c>
      <c r="W46" s="10"/>
      <c r="X46" s="10">
        <v>4494.52</v>
      </c>
      <c r="Y46" s="32"/>
      <c r="Z46" s="39">
        <f t="shared" si="3"/>
        <v>59731.479999999996</v>
      </c>
      <c r="AA46" s="10">
        <v>77.57</v>
      </c>
      <c r="AB46" s="10">
        <v>77.57</v>
      </c>
      <c r="AC46" s="11"/>
      <c r="AD46" s="10">
        <v>289.08</v>
      </c>
      <c r="AE46" s="9"/>
      <c r="AF46" s="9"/>
      <c r="AG46" s="10"/>
      <c r="AH46" s="10"/>
      <c r="AI46" s="10">
        <v>132.78</v>
      </c>
      <c r="AJ46" s="10"/>
      <c r="AK46" s="10"/>
      <c r="AL46" s="10"/>
      <c r="AM46" s="40">
        <f t="shared" si="4"/>
        <v>577</v>
      </c>
      <c r="AN46" s="10"/>
      <c r="AO46" s="10"/>
      <c r="AP46" s="9"/>
      <c r="AQ46" s="10"/>
      <c r="AR46" s="10"/>
      <c r="AS46" s="10"/>
      <c r="AT46" s="10">
        <v>1997.23</v>
      </c>
      <c r="AU46" s="10"/>
      <c r="AV46" s="10"/>
      <c r="AW46" s="10"/>
      <c r="AX46" s="10">
        <v>979.96</v>
      </c>
      <c r="AY46" s="10"/>
      <c r="AZ46" s="10">
        <v>2025.9</v>
      </c>
      <c r="BA46" s="10"/>
      <c r="BB46" s="10"/>
      <c r="BC46" s="10"/>
      <c r="BD46" s="10">
        <v>1998.93</v>
      </c>
      <c r="BE46" s="10"/>
      <c r="BF46" s="10">
        <v>1006.93</v>
      </c>
      <c r="BG46" s="10"/>
      <c r="BH46" s="39">
        <f t="shared" si="5"/>
        <v>8008.950000000001</v>
      </c>
      <c r="BI46" s="11"/>
      <c r="BJ46" s="10"/>
      <c r="BK46" s="11"/>
      <c r="BL46" s="11"/>
      <c r="BM46" s="10"/>
      <c r="BN46" s="10"/>
      <c r="BO46" s="10"/>
      <c r="BP46" s="10"/>
      <c r="BQ46" s="10"/>
      <c r="BR46" s="10"/>
      <c r="BS46" s="10"/>
      <c r="BT46" s="10"/>
      <c r="BU46" s="15">
        <f t="shared" si="6"/>
        <v>0</v>
      </c>
      <c r="BV46" s="10">
        <v>120</v>
      </c>
      <c r="BW46" s="10">
        <v>240</v>
      </c>
      <c r="BX46" s="11"/>
      <c r="BY46" s="10"/>
      <c r="BZ46" s="10">
        <v>840</v>
      </c>
      <c r="CA46" s="9"/>
      <c r="CB46" s="10">
        <v>360</v>
      </c>
      <c r="CC46" s="10">
        <v>120</v>
      </c>
      <c r="CD46" s="10"/>
      <c r="CE46" s="10">
        <v>600</v>
      </c>
      <c r="CF46" s="10"/>
      <c r="CG46" s="10">
        <v>240</v>
      </c>
      <c r="CH46" s="10"/>
      <c r="CI46" s="10">
        <v>240</v>
      </c>
      <c r="CJ46" s="10"/>
      <c r="CK46" s="10">
        <v>840</v>
      </c>
      <c r="CL46" s="10"/>
      <c r="CM46" s="10"/>
      <c r="CN46" s="10"/>
      <c r="CO46" s="10">
        <v>600</v>
      </c>
      <c r="CP46" s="13"/>
      <c r="CQ46" s="40">
        <f t="shared" si="7"/>
        <v>4200</v>
      </c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5">
        <f t="shared" si="8"/>
        <v>0</v>
      </c>
      <c r="DE46" s="24">
        <f t="shared" si="12"/>
        <v>68317.43</v>
      </c>
      <c r="DF46" s="24">
        <f t="shared" si="10"/>
        <v>4200</v>
      </c>
      <c r="DG46" s="24">
        <f t="shared" si="11"/>
        <v>0</v>
      </c>
      <c r="DI46" s="8"/>
      <c r="DJ46" s="50">
        <f t="shared" si="9"/>
        <v>6101.450000000001</v>
      </c>
    </row>
    <row r="47" spans="1:114" ht="12.75">
      <c r="A47" s="27">
        <v>39</v>
      </c>
      <c r="B47" s="26" t="s">
        <v>61</v>
      </c>
      <c r="C47" s="13">
        <v>673.5</v>
      </c>
      <c r="D47" s="10"/>
      <c r="E47" s="10">
        <v>1684.47</v>
      </c>
      <c r="F47" s="10"/>
      <c r="G47" s="10">
        <v>632.08</v>
      </c>
      <c r="H47" s="10"/>
      <c r="I47" s="10">
        <v>624.22</v>
      </c>
      <c r="J47" s="17"/>
      <c r="K47" s="10">
        <v>1214.88</v>
      </c>
      <c r="L47" s="10">
        <v>658.33</v>
      </c>
      <c r="M47" s="17"/>
      <c r="N47" s="10">
        <v>858.66</v>
      </c>
      <c r="O47" s="10"/>
      <c r="P47" s="10">
        <v>543.11</v>
      </c>
      <c r="Q47" s="10"/>
      <c r="R47" s="10">
        <v>287.71</v>
      </c>
      <c r="S47" s="10"/>
      <c r="T47" s="10">
        <v>365.32</v>
      </c>
      <c r="U47" s="10"/>
      <c r="V47" s="10">
        <v>599.72</v>
      </c>
      <c r="W47" s="10"/>
      <c r="X47" s="10">
        <v>21.02</v>
      </c>
      <c r="Y47" s="32"/>
      <c r="Z47" s="39">
        <f t="shared" si="3"/>
        <v>8163.02</v>
      </c>
      <c r="AA47" s="11"/>
      <c r="AB47" s="11"/>
      <c r="AC47" s="11"/>
      <c r="AD47" s="11"/>
      <c r="AE47" s="10"/>
      <c r="AF47" s="9"/>
      <c r="AG47" s="10"/>
      <c r="AH47" s="10"/>
      <c r="AI47" s="9"/>
      <c r="AJ47" s="9"/>
      <c r="AK47" s="10"/>
      <c r="AL47" s="10"/>
      <c r="AM47" s="23">
        <f aca="true" t="shared" si="13" ref="AM47:AM61">SUM(AA47:AL47)</f>
        <v>0</v>
      </c>
      <c r="AN47" s="11"/>
      <c r="AO47" s="11"/>
      <c r="AP47" s="9"/>
      <c r="AQ47" s="10"/>
      <c r="AR47" s="11"/>
      <c r="AS47" s="10"/>
      <c r="AT47" s="9"/>
      <c r="AU47" s="10"/>
      <c r="AV47" s="10"/>
      <c r="AW47" s="10"/>
      <c r="AX47" s="10"/>
      <c r="AY47" s="10"/>
      <c r="AZ47" s="9"/>
      <c r="BA47" s="10"/>
      <c r="BB47" s="10"/>
      <c r="BC47" s="10"/>
      <c r="BD47" s="10"/>
      <c r="BE47" s="10"/>
      <c r="BF47" s="10"/>
      <c r="BG47" s="10"/>
      <c r="BH47" s="39">
        <f t="shared" si="5"/>
        <v>0</v>
      </c>
      <c r="BI47" s="11"/>
      <c r="BJ47" s="11"/>
      <c r="BK47" s="11"/>
      <c r="BL47" s="11"/>
      <c r="BM47" s="9"/>
      <c r="BN47" s="9"/>
      <c r="BO47" s="10"/>
      <c r="BP47" s="10"/>
      <c r="BQ47" s="9"/>
      <c r="BR47" s="10"/>
      <c r="BS47" s="10"/>
      <c r="BT47" s="10"/>
      <c r="BU47" s="15">
        <f t="shared" si="6"/>
        <v>0</v>
      </c>
      <c r="BV47" s="11"/>
      <c r="BW47" s="11"/>
      <c r="BX47" s="10"/>
      <c r="BY47" s="10"/>
      <c r="BZ47" s="9"/>
      <c r="CA47" s="9"/>
      <c r="CB47" s="9"/>
      <c r="CC47" s="9"/>
      <c r="CD47" s="10"/>
      <c r="CE47" s="10"/>
      <c r="CF47" s="10"/>
      <c r="CG47" s="9"/>
      <c r="CH47" s="10"/>
      <c r="CI47" s="9"/>
      <c r="CJ47" s="10"/>
      <c r="CK47" s="10"/>
      <c r="CL47" s="10"/>
      <c r="CM47" s="10"/>
      <c r="CN47" s="10"/>
      <c r="CO47" s="10"/>
      <c r="CP47" s="13"/>
      <c r="CQ47" s="40">
        <f t="shared" si="7"/>
        <v>0</v>
      </c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5">
        <f t="shared" si="8"/>
        <v>0</v>
      </c>
      <c r="DE47" s="24">
        <f t="shared" si="12"/>
        <v>8163.02</v>
      </c>
      <c r="DF47" s="24">
        <f t="shared" si="10"/>
        <v>0</v>
      </c>
      <c r="DG47" s="24">
        <f t="shared" si="11"/>
        <v>0</v>
      </c>
      <c r="DI47" s="8"/>
      <c r="DJ47" s="50">
        <f t="shared" si="9"/>
        <v>21.02</v>
      </c>
    </row>
    <row r="48" spans="1:114" ht="12.75">
      <c r="A48" s="27">
        <v>40</v>
      </c>
      <c r="B48" s="26" t="s">
        <v>62</v>
      </c>
      <c r="C48" s="13">
        <v>747.25</v>
      </c>
      <c r="D48" s="10"/>
      <c r="E48" s="10">
        <v>694.55</v>
      </c>
      <c r="F48" s="10"/>
      <c r="G48" s="10">
        <v>116.53</v>
      </c>
      <c r="H48" s="10"/>
      <c r="I48" s="10">
        <v>652.52</v>
      </c>
      <c r="J48" s="17"/>
      <c r="K48" s="10">
        <v>657.66</v>
      </c>
      <c r="L48" s="10">
        <v>122.09</v>
      </c>
      <c r="M48" s="17"/>
      <c r="N48" s="10"/>
      <c r="O48" s="10"/>
      <c r="P48" s="10">
        <v>22.99</v>
      </c>
      <c r="Q48" s="10"/>
      <c r="R48" s="10">
        <v>22.99</v>
      </c>
      <c r="S48" s="10"/>
      <c r="T48" s="10">
        <v>22.99</v>
      </c>
      <c r="U48" s="10"/>
      <c r="V48" s="10">
        <v>108.38</v>
      </c>
      <c r="W48" s="10"/>
      <c r="X48" s="10">
        <v>58.03</v>
      </c>
      <c r="Y48" s="32"/>
      <c r="Z48" s="39">
        <f t="shared" si="3"/>
        <v>3225.9799999999996</v>
      </c>
      <c r="AA48" s="11"/>
      <c r="AB48" s="11"/>
      <c r="AC48" s="11"/>
      <c r="AD48" s="11"/>
      <c r="AE48" s="10"/>
      <c r="AF48" s="9"/>
      <c r="AG48" s="10"/>
      <c r="AH48" s="10"/>
      <c r="AI48" s="9"/>
      <c r="AJ48" s="9"/>
      <c r="AK48" s="10"/>
      <c r="AL48" s="10"/>
      <c r="AM48" s="23">
        <f t="shared" si="13"/>
        <v>0</v>
      </c>
      <c r="AN48" s="11"/>
      <c r="AO48" s="11"/>
      <c r="AP48" s="9"/>
      <c r="AQ48" s="10"/>
      <c r="AR48" s="11"/>
      <c r="AS48" s="10"/>
      <c r="AT48" s="9"/>
      <c r="AU48" s="10"/>
      <c r="AV48" s="10"/>
      <c r="AW48" s="10"/>
      <c r="AX48" s="10"/>
      <c r="AY48" s="10"/>
      <c r="AZ48" s="9"/>
      <c r="BA48" s="10"/>
      <c r="BB48" s="10"/>
      <c r="BC48" s="10"/>
      <c r="BD48" s="10"/>
      <c r="BE48" s="10"/>
      <c r="BF48" s="10"/>
      <c r="BG48" s="10"/>
      <c r="BH48" s="39">
        <f t="shared" si="5"/>
        <v>0</v>
      </c>
      <c r="BI48" s="11"/>
      <c r="BJ48" s="11"/>
      <c r="BK48" s="11"/>
      <c r="BL48" s="11"/>
      <c r="BM48" s="9"/>
      <c r="BN48" s="9"/>
      <c r="BO48" s="10"/>
      <c r="BP48" s="10"/>
      <c r="BQ48" s="9"/>
      <c r="BR48" s="10"/>
      <c r="BS48" s="10"/>
      <c r="BT48" s="10"/>
      <c r="BU48" s="15">
        <f t="shared" si="6"/>
        <v>0</v>
      </c>
      <c r="BV48" s="11"/>
      <c r="BW48" s="11"/>
      <c r="BX48" s="10"/>
      <c r="BY48" s="10"/>
      <c r="BZ48" s="9"/>
      <c r="CA48" s="9"/>
      <c r="CB48" s="9"/>
      <c r="CC48" s="9"/>
      <c r="CD48" s="10"/>
      <c r="CE48" s="10"/>
      <c r="CF48" s="10"/>
      <c r="CG48" s="9"/>
      <c r="CH48" s="10"/>
      <c r="CI48" s="9"/>
      <c r="CJ48" s="10"/>
      <c r="CK48" s="10"/>
      <c r="CL48" s="10"/>
      <c r="CM48" s="10"/>
      <c r="CN48" s="10"/>
      <c r="CO48" s="10"/>
      <c r="CP48" s="13"/>
      <c r="CQ48" s="40">
        <f t="shared" si="7"/>
        <v>0</v>
      </c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5">
        <f t="shared" si="8"/>
        <v>0</v>
      </c>
      <c r="DE48" s="24">
        <f t="shared" si="12"/>
        <v>3225.9799999999996</v>
      </c>
      <c r="DF48" s="24">
        <f t="shared" si="10"/>
        <v>0</v>
      </c>
      <c r="DG48" s="24">
        <f t="shared" si="11"/>
        <v>0</v>
      </c>
      <c r="DI48" s="8"/>
      <c r="DJ48" s="50">
        <f t="shared" si="9"/>
        <v>58.03</v>
      </c>
    </row>
    <row r="49" spans="1:114" ht="12.75">
      <c r="A49" s="27">
        <v>41</v>
      </c>
      <c r="B49" s="26" t="s">
        <v>63</v>
      </c>
      <c r="C49" s="13">
        <v>531.44</v>
      </c>
      <c r="D49" s="10"/>
      <c r="E49" s="10">
        <v>210.87</v>
      </c>
      <c r="F49" s="10"/>
      <c r="G49" s="11"/>
      <c r="H49" s="10"/>
      <c r="I49" s="10">
        <v>331.94</v>
      </c>
      <c r="J49" s="17"/>
      <c r="K49" s="10">
        <v>638.17</v>
      </c>
      <c r="L49" s="10">
        <v>375.16</v>
      </c>
      <c r="M49" s="17"/>
      <c r="N49" s="10">
        <v>412.59</v>
      </c>
      <c r="O49" s="10"/>
      <c r="P49" s="10">
        <v>215.73</v>
      </c>
      <c r="Q49" s="10"/>
      <c r="R49" s="10">
        <v>270.13</v>
      </c>
      <c r="S49" s="10"/>
      <c r="T49" s="10"/>
      <c r="U49" s="10"/>
      <c r="V49" s="10">
        <v>287.5</v>
      </c>
      <c r="W49" s="10"/>
      <c r="X49" s="10">
        <v>87.23</v>
      </c>
      <c r="Y49" s="32"/>
      <c r="Z49" s="39">
        <f t="shared" si="3"/>
        <v>3360.76</v>
      </c>
      <c r="AA49" s="11"/>
      <c r="AB49" s="11"/>
      <c r="AC49" s="11"/>
      <c r="AD49" s="11"/>
      <c r="AE49" s="16"/>
      <c r="AF49" s="9"/>
      <c r="AG49" s="10"/>
      <c r="AH49" s="10"/>
      <c r="AI49" s="9"/>
      <c r="AJ49" s="9"/>
      <c r="AK49" s="10"/>
      <c r="AL49" s="10"/>
      <c r="AM49" s="23">
        <f t="shared" si="13"/>
        <v>0</v>
      </c>
      <c r="AN49" s="11"/>
      <c r="AO49" s="11"/>
      <c r="AP49" s="9"/>
      <c r="AQ49" s="10"/>
      <c r="AR49" s="11"/>
      <c r="AS49" s="10"/>
      <c r="AT49" s="16"/>
      <c r="AU49" s="10"/>
      <c r="AV49" s="10"/>
      <c r="AW49" s="10"/>
      <c r="AX49" s="10"/>
      <c r="AY49" s="10"/>
      <c r="AZ49" s="9"/>
      <c r="BA49" s="10"/>
      <c r="BB49" s="10"/>
      <c r="BC49" s="10"/>
      <c r="BD49" s="10"/>
      <c r="BE49" s="10"/>
      <c r="BF49" s="10"/>
      <c r="BG49" s="10"/>
      <c r="BH49" s="39">
        <f t="shared" si="5"/>
        <v>0</v>
      </c>
      <c r="BI49" s="11"/>
      <c r="BJ49" s="11"/>
      <c r="BK49" s="11"/>
      <c r="BL49" s="11"/>
      <c r="BM49" s="16"/>
      <c r="BN49" s="9"/>
      <c r="BO49" s="10"/>
      <c r="BP49" s="10"/>
      <c r="BQ49" s="9"/>
      <c r="BR49" s="10"/>
      <c r="BS49" s="10"/>
      <c r="BT49" s="10"/>
      <c r="BU49" s="15">
        <f t="shared" si="6"/>
        <v>0</v>
      </c>
      <c r="BV49" s="11"/>
      <c r="BW49" s="11"/>
      <c r="BX49" s="11"/>
      <c r="BY49" s="10"/>
      <c r="BZ49" s="9"/>
      <c r="CA49" s="9"/>
      <c r="CB49" s="9"/>
      <c r="CC49" s="9"/>
      <c r="CD49" s="10"/>
      <c r="CE49" s="10"/>
      <c r="CF49" s="10"/>
      <c r="CG49" s="9"/>
      <c r="CH49" s="10"/>
      <c r="CI49" s="9"/>
      <c r="CJ49" s="10"/>
      <c r="CK49" s="10"/>
      <c r="CL49" s="10"/>
      <c r="CM49" s="10"/>
      <c r="CN49" s="10"/>
      <c r="CO49" s="10"/>
      <c r="CP49" s="13"/>
      <c r="CQ49" s="40">
        <f t="shared" si="7"/>
        <v>0</v>
      </c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5">
        <f t="shared" si="8"/>
        <v>0</v>
      </c>
      <c r="DE49" s="24">
        <f t="shared" si="12"/>
        <v>3360.76</v>
      </c>
      <c r="DF49" s="24">
        <f t="shared" si="10"/>
        <v>0</v>
      </c>
      <c r="DG49" s="24">
        <f t="shared" si="11"/>
        <v>0</v>
      </c>
      <c r="DI49" s="8"/>
      <c r="DJ49" s="50">
        <f t="shared" si="9"/>
        <v>87.23</v>
      </c>
    </row>
    <row r="50" spans="1:114" ht="12.75">
      <c r="A50" s="27">
        <v>42</v>
      </c>
      <c r="B50" s="26" t="s">
        <v>64</v>
      </c>
      <c r="C50" s="13">
        <v>31091.9</v>
      </c>
      <c r="D50" s="10"/>
      <c r="E50" s="10">
        <v>10311.27</v>
      </c>
      <c r="F50" s="10"/>
      <c r="G50" s="10">
        <v>18760.77</v>
      </c>
      <c r="H50" s="10"/>
      <c r="I50" s="10">
        <v>6114.59</v>
      </c>
      <c r="J50" s="17"/>
      <c r="K50" s="10">
        <v>12566.33</v>
      </c>
      <c r="L50" s="10">
        <v>17314.5</v>
      </c>
      <c r="M50" s="17"/>
      <c r="N50" s="10">
        <v>8173.71</v>
      </c>
      <c r="O50" s="10"/>
      <c r="P50" s="10">
        <v>11220.26</v>
      </c>
      <c r="Q50" s="10"/>
      <c r="R50" s="10">
        <v>14844</v>
      </c>
      <c r="S50" s="10"/>
      <c r="T50" s="10">
        <v>3992.72</v>
      </c>
      <c r="U50" s="10"/>
      <c r="V50" s="10">
        <v>16898.27</v>
      </c>
      <c r="W50" s="10"/>
      <c r="X50" s="10">
        <v>11550.38</v>
      </c>
      <c r="Y50" s="32"/>
      <c r="Z50" s="39">
        <f t="shared" si="3"/>
        <v>162838.69999999998</v>
      </c>
      <c r="AA50" s="10">
        <v>566.09</v>
      </c>
      <c r="AB50" s="10">
        <v>1254.29</v>
      </c>
      <c r="AC50" s="10">
        <v>627.89</v>
      </c>
      <c r="AD50" s="10">
        <v>853.61</v>
      </c>
      <c r="AE50" s="10">
        <v>818.16</v>
      </c>
      <c r="AF50" s="10">
        <v>435.06</v>
      </c>
      <c r="AG50" s="10">
        <v>654.45</v>
      </c>
      <c r="AH50" s="10">
        <v>352.41</v>
      </c>
      <c r="AI50" s="10">
        <v>870.12</v>
      </c>
      <c r="AJ50" s="10">
        <v>680.14</v>
      </c>
      <c r="AK50" s="10">
        <v>1159.19</v>
      </c>
      <c r="AL50" s="10">
        <v>924.26</v>
      </c>
      <c r="AM50" s="23">
        <f t="shared" si="13"/>
        <v>9195.67</v>
      </c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39">
        <f t="shared" si="5"/>
        <v>0</v>
      </c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5">
        <f t="shared" si="6"/>
        <v>0</v>
      </c>
      <c r="BV50" s="10">
        <v>1320</v>
      </c>
      <c r="BW50" s="10">
        <v>600</v>
      </c>
      <c r="BX50" s="10">
        <v>1200</v>
      </c>
      <c r="BY50" s="10"/>
      <c r="BZ50" s="10">
        <v>240</v>
      </c>
      <c r="CA50" s="9"/>
      <c r="CB50" s="10">
        <v>720</v>
      </c>
      <c r="CC50" s="10">
        <v>1080</v>
      </c>
      <c r="CD50" s="10"/>
      <c r="CE50" s="10">
        <v>240</v>
      </c>
      <c r="CF50" s="10"/>
      <c r="CG50" s="10">
        <v>240</v>
      </c>
      <c r="CH50" s="10"/>
      <c r="CI50" s="10">
        <v>240</v>
      </c>
      <c r="CJ50" s="10"/>
      <c r="CK50" s="10">
        <v>120</v>
      </c>
      <c r="CL50" s="10"/>
      <c r="CM50" s="10">
        <v>360</v>
      </c>
      <c r="CN50" s="10"/>
      <c r="CO50" s="10">
        <v>600</v>
      </c>
      <c r="CP50" s="13"/>
      <c r="CQ50" s="40">
        <f t="shared" si="7"/>
        <v>6960</v>
      </c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5">
        <f t="shared" si="8"/>
        <v>0</v>
      </c>
      <c r="DE50" s="24">
        <f t="shared" si="12"/>
        <v>172034.37</v>
      </c>
      <c r="DF50" s="24">
        <f t="shared" si="10"/>
        <v>6960</v>
      </c>
      <c r="DG50" s="24">
        <f t="shared" si="11"/>
        <v>0</v>
      </c>
      <c r="DI50" s="8"/>
      <c r="DJ50" s="50">
        <f t="shared" si="9"/>
        <v>13074.64</v>
      </c>
    </row>
    <row r="51" spans="1:114" ht="12.75">
      <c r="A51" s="27">
        <v>43</v>
      </c>
      <c r="B51" s="26" t="s">
        <v>65</v>
      </c>
      <c r="C51" s="13">
        <v>9219.83</v>
      </c>
      <c r="D51" s="10"/>
      <c r="E51" s="10">
        <v>2880.45</v>
      </c>
      <c r="F51" s="10"/>
      <c r="G51" s="10">
        <v>9183.67</v>
      </c>
      <c r="H51" s="10"/>
      <c r="I51" s="10">
        <v>5839.29</v>
      </c>
      <c r="J51" s="17"/>
      <c r="K51" s="10">
        <v>2692.1</v>
      </c>
      <c r="L51" s="10">
        <v>5595.23</v>
      </c>
      <c r="M51" s="17"/>
      <c r="N51" s="10">
        <v>2542.51</v>
      </c>
      <c r="O51" s="10"/>
      <c r="P51" s="10">
        <v>7499.1</v>
      </c>
      <c r="Q51" s="10"/>
      <c r="R51" s="10">
        <v>2993.08</v>
      </c>
      <c r="S51" s="10"/>
      <c r="T51" s="10">
        <v>3823.51</v>
      </c>
      <c r="U51" s="10"/>
      <c r="V51" s="10">
        <v>5271.33</v>
      </c>
      <c r="W51" s="10"/>
      <c r="X51" s="10">
        <v>4113.18</v>
      </c>
      <c r="Y51" s="32"/>
      <c r="Z51" s="39">
        <f t="shared" si="3"/>
        <v>61653.28</v>
      </c>
      <c r="AA51" s="10">
        <v>105.37</v>
      </c>
      <c r="AB51" s="11"/>
      <c r="AC51" s="11"/>
      <c r="AD51" s="11"/>
      <c r="AE51" s="9"/>
      <c r="AF51" s="9"/>
      <c r="AG51" s="10"/>
      <c r="AH51" s="10"/>
      <c r="AI51" s="10"/>
      <c r="AJ51" s="9"/>
      <c r="AK51" s="10"/>
      <c r="AL51" s="10"/>
      <c r="AM51" s="23">
        <f t="shared" si="13"/>
        <v>105.37</v>
      </c>
      <c r="AN51" s="10"/>
      <c r="AO51" s="11"/>
      <c r="AP51" s="9"/>
      <c r="AQ51" s="10"/>
      <c r="AR51" s="11"/>
      <c r="AS51" s="10"/>
      <c r="AT51" s="9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39">
        <f t="shared" si="5"/>
        <v>0</v>
      </c>
      <c r="BI51" s="10"/>
      <c r="BJ51" s="11"/>
      <c r="BK51" s="11"/>
      <c r="BL51" s="11"/>
      <c r="BM51" s="9"/>
      <c r="BN51" s="9"/>
      <c r="BO51" s="10"/>
      <c r="BP51" s="10"/>
      <c r="BQ51" s="10"/>
      <c r="BR51" s="10"/>
      <c r="BS51" s="10"/>
      <c r="BT51" s="10"/>
      <c r="BU51" s="15">
        <f t="shared" si="6"/>
        <v>0</v>
      </c>
      <c r="BV51" s="10">
        <v>360</v>
      </c>
      <c r="BW51" s="10">
        <v>120</v>
      </c>
      <c r="BX51" s="10">
        <v>960</v>
      </c>
      <c r="BY51" s="10"/>
      <c r="BZ51" s="10">
        <v>360</v>
      </c>
      <c r="CA51" s="9"/>
      <c r="CB51" s="10">
        <v>120</v>
      </c>
      <c r="CC51" s="10">
        <v>480</v>
      </c>
      <c r="CD51" s="10"/>
      <c r="CE51" s="10">
        <v>120</v>
      </c>
      <c r="CF51" s="10"/>
      <c r="CG51" s="10">
        <v>360</v>
      </c>
      <c r="CH51" s="10"/>
      <c r="CI51" s="10">
        <v>360</v>
      </c>
      <c r="CJ51" s="10"/>
      <c r="CK51" s="10">
        <v>240</v>
      </c>
      <c r="CL51" s="10"/>
      <c r="CM51" s="10">
        <v>120</v>
      </c>
      <c r="CN51" s="10"/>
      <c r="CO51" s="10">
        <v>240</v>
      </c>
      <c r="CP51" s="13"/>
      <c r="CQ51" s="40">
        <f t="shared" si="7"/>
        <v>3840</v>
      </c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5">
        <f t="shared" si="8"/>
        <v>0</v>
      </c>
      <c r="DE51" s="24">
        <f t="shared" si="12"/>
        <v>61758.65</v>
      </c>
      <c r="DF51" s="24">
        <f t="shared" si="10"/>
        <v>3840</v>
      </c>
      <c r="DG51" s="24">
        <f t="shared" si="11"/>
        <v>0</v>
      </c>
      <c r="DI51" s="8"/>
      <c r="DJ51" s="50">
        <f t="shared" si="9"/>
        <v>4353.18</v>
      </c>
    </row>
    <row r="52" spans="1:114" ht="12.75">
      <c r="A52" s="27">
        <v>44</v>
      </c>
      <c r="B52" s="26" t="s">
        <v>66</v>
      </c>
      <c r="C52" s="13">
        <v>1967.14</v>
      </c>
      <c r="D52" s="10"/>
      <c r="E52" s="10">
        <v>879.47</v>
      </c>
      <c r="F52" s="10"/>
      <c r="G52" s="10">
        <v>1500.52</v>
      </c>
      <c r="H52" s="10"/>
      <c r="I52" s="10">
        <v>738.61</v>
      </c>
      <c r="J52" s="17"/>
      <c r="K52" s="10">
        <v>113.54</v>
      </c>
      <c r="L52" s="10">
        <v>1759.05</v>
      </c>
      <c r="M52" s="17"/>
      <c r="N52" s="10">
        <v>242.47</v>
      </c>
      <c r="O52" s="10"/>
      <c r="P52" s="10">
        <v>34.49</v>
      </c>
      <c r="Q52" s="10"/>
      <c r="R52" s="10">
        <v>1665.4</v>
      </c>
      <c r="S52" s="10"/>
      <c r="T52" s="10">
        <v>65.79</v>
      </c>
      <c r="U52" s="10"/>
      <c r="V52" s="10">
        <v>1230.58</v>
      </c>
      <c r="W52" s="10"/>
      <c r="X52" s="10">
        <v>558.25</v>
      </c>
      <c r="Y52" s="32"/>
      <c r="Z52" s="39">
        <f t="shared" si="3"/>
        <v>10755.310000000001</v>
      </c>
      <c r="AA52" s="11"/>
      <c r="AB52" s="11"/>
      <c r="AC52" s="11"/>
      <c r="AD52" s="11"/>
      <c r="AE52" s="9"/>
      <c r="AF52" s="9"/>
      <c r="AG52" s="10"/>
      <c r="AH52" s="10"/>
      <c r="AI52" s="10"/>
      <c r="AJ52" s="9"/>
      <c r="AK52" s="10"/>
      <c r="AL52" s="10"/>
      <c r="AM52" s="23">
        <f t="shared" si="13"/>
        <v>0</v>
      </c>
      <c r="AN52" s="11"/>
      <c r="AO52" s="11"/>
      <c r="AP52" s="9"/>
      <c r="AQ52" s="10"/>
      <c r="AR52" s="11"/>
      <c r="AS52" s="10"/>
      <c r="AT52" s="9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39">
        <f t="shared" si="5"/>
        <v>0</v>
      </c>
      <c r="BI52" s="11"/>
      <c r="BJ52" s="11"/>
      <c r="BK52" s="11"/>
      <c r="BL52" s="11"/>
      <c r="BM52" s="9"/>
      <c r="BN52" s="9"/>
      <c r="BO52" s="10"/>
      <c r="BP52" s="10"/>
      <c r="BQ52" s="10"/>
      <c r="BR52" s="10"/>
      <c r="BS52" s="10"/>
      <c r="BT52" s="10"/>
      <c r="BU52" s="15">
        <f t="shared" si="6"/>
        <v>0</v>
      </c>
      <c r="BV52" s="11"/>
      <c r="BW52" s="11"/>
      <c r="BX52" s="11"/>
      <c r="BY52" s="10"/>
      <c r="BZ52" s="9"/>
      <c r="CA52" s="9"/>
      <c r="CB52" s="9"/>
      <c r="CC52" s="9"/>
      <c r="CD52" s="10"/>
      <c r="CE52" s="10"/>
      <c r="CF52" s="10"/>
      <c r="CG52" s="9"/>
      <c r="CH52" s="10"/>
      <c r="CI52" s="10"/>
      <c r="CJ52" s="10"/>
      <c r="CK52" s="10"/>
      <c r="CL52" s="10"/>
      <c r="CM52" s="10"/>
      <c r="CN52" s="10"/>
      <c r="CO52" s="10"/>
      <c r="CP52" s="13"/>
      <c r="CQ52" s="40">
        <f t="shared" si="7"/>
        <v>0</v>
      </c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5">
        <f t="shared" si="8"/>
        <v>0</v>
      </c>
      <c r="DE52" s="24">
        <f t="shared" si="12"/>
        <v>10755.310000000001</v>
      </c>
      <c r="DF52" s="24">
        <f t="shared" si="10"/>
        <v>0</v>
      </c>
      <c r="DG52" s="24">
        <f t="shared" si="11"/>
        <v>0</v>
      </c>
      <c r="DI52" s="8"/>
      <c r="DJ52" s="50">
        <f t="shared" si="9"/>
        <v>558.25</v>
      </c>
    </row>
    <row r="53" spans="1:114" ht="12.75">
      <c r="A53" s="27">
        <v>45</v>
      </c>
      <c r="B53" s="26" t="s">
        <v>67</v>
      </c>
      <c r="C53" s="13">
        <v>172.6</v>
      </c>
      <c r="D53" s="10"/>
      <c r="E53" s="10">
        <v>198.24</v>
      </c>
      <c r="F53" s="10"/>
      <c r="G53" s="10">
        <v>61.24</v>
      </c>
      <c r="H53" s="10"/>
      <c r="I53" s="10">
        <v>100.48</v>
      </c>
      <c r="J53" s="17"/>
      <c r="K53" s="10">
        <v>187.31</v>
      </c>
      <c r="L53" s="10">
        <v>99.24</v>
      </c>
      <c r="M53" s="17"/>
      <c r="N53" s="10"/>
      <c r="O53" s="10"/>
      <c r="P53" s="10">
        <v>187.33</v>
      </c>
      <c r="Q53" s="10"/>
      <c r="R53" s="10">
        <v>157.84</v>
      </c>
      <c r="S53" s="10"/>
      <c r="T53" s="10">
        <v>69.54</v>
      </c>
      <c r="U53" s="10"/>
      <c r="V53" s="10">
        <v>29.7</v>
      </c>
      <c r="W53" s="10"/>
      <c r="X53" s="10">
        <v>143.93</v>
      </c>
      <c r="Y53" s="32"/>
      <c r="Z53" s="39">
        <f t="shared" si="3"/>
        <v>1407.4500000000003</v>
      </c>
      <c r="AA53" s="11"/>
      <c r="AB53" s="11"/>
      <c r="AC53" s="11"/>
      <c r="AD53" s="11"/>
      <c r="AE53" s="9"/>
      <c r="AF53" s="9"/>
      <c r="AG53" s="10"/>
      <c r="AH53" s="10"/>
      <c r="AI53" s="10"/>
      <c r="AJ53" s="9"/>
      <c r="AK53" s="10"/>
      <c r="AL53" s="10"/>
      <c r="AM53" s="23">
        <f t="shared" si="13"/>
        <v>0</v>
      </c>
      <c r="AN53" s="11"/>
      <c r="AO53" s="11"/>
      <c r="AP53" s="9"/>
      <c r="AQ53" s="10"/>
      <c r="AR53" s="11"/>
      <c r="AS53" s="10"/>
      <c r="AT53" s="9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39">
        <f t="shared" si="5"/>
        <v>0</v>
      </c>
      <c r="BI53" s="11"/>
      <c r="BJ53" s="11"/>
      <c r="BK53" s="11"/>
      <c r="BL53" s="11"/>
      <c r="BM53" s="9"/>
      <c r="BN53" s="9"/>
      <c r="BO53" s="10"/>
      <c r="BP53" s="10"/>
      <c r="BQ53" s="10"/>
      <c r="BR53" s="10"/>
      <c r="BS53" s="10"/>
      <c r="BT53" s="10"/>
      <c r="BU53" s="15">
        <f t="shared" si="6"/>
        <v>0</v>
      </c>
      <c r="BV53" s="11"/>
      <c r="BW53" s="11"/>
      <c r="BX53" s="11"/>
      <c r="BY53" s="10"/>
      <c r="BZ53" s="9"/>
      <c r="CA53" s="9"/>
      <c r="CB53" s="9"/>
      <c r="CC53" s="9"/>
      <c r="CD53" s="10"/>
      <c r="CE53" s="10"/>
      <c r="CF53" s="10"/>
      <c r="CG53" s="9"/>
      <c r="CH53" s="10"/>
      <c r="CI53" s="10"/>
      <c r="CJ53" s="10"/>
      <c r="CK53" s="10"/>
      <c r="CL53" s="10"/>
      <c r="CM53" s="10"/>
      <c r="CN53" s="10"/>
      <c r="CO53" s="10"/>
      <c r="CP53" s="13"/>
      <c r="CQ53" s="40">
        <f t="shared" si="7"/>
        <v>0</v>
      </c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5">
        <f t="shared" si="8"/>
        <v>0</v>
      </c>
      <c r="DE53" s="24">
        <f t="shared" si="12"/>
        <v>1407.4500000000003</v>
      </c>
      <c r="DF53" s="24">
        <f t="shared" si="10"/>
        <v>0</v>
      </c>
      <c r="DG53" s="24">
        <f t="shared" si="11"/>
        <v>0</v>
      </c>
      <c r="DI53" s="8"/>
      <c r="DJ53" s="50">
        <f t="shared" si="9"/>
        <v>143.93</v>
      </c>
    </row>
    <row r="54" spans="1:114" ht="12.75">
      <c r="A54" s="27">
        <v>46</v>
      </c>
      <c r="B54" s="26" t="s">
        <v>68</v>
      </c>
      <c r="C54" s="13">
        <v>103713.13</v>
      </c>
      <c r="D54" s="10"/>
      <c r="E54" s="10">
        <v>49641.29</v>
      </c>
      <c r="F54" s="10"/>
      <c r="G54" s="10">
        <v>53164.18</v>
      </c>
      <c r="H54" s="10"/>
      <c r="I54" s="10">
        <v>46462.52</v>
      </c>
      <c r="J54" s="17"/>
      <c r="K54" s="17">
        <v>45096.16</v>
      </c>
      <c r="L54" s="10">
        <v>55131.94</v>
      </c>
      <c r="M54" s="17"/>
      <c r="N54" s="10">
        <v>43154.65</v>
      </c>
      <c r="O54" s="10"/>
      <c r="P54" s="10">
        <v>57328.94</v>
      </c>
      <c r="Q54" s="10"/>
      <c r="R54" s="10">
        <v>32183.24</v>
      </c>
      <c r="S54" s="10"/>
      <c r="T54" s="10">
        <v>57960.56</v>
      </c>
      <c r="U54" s="10"/>
      <c r="V54" s="10">
        <v>45037.23</v>
      </c>
      <c r="W54" s="10"/>
      <c r="X54" s="10">
        <v>45713.87</v>
      </c>
      <c r="Y54" s="32"/>
      <c r="Z54" s="39">
        <f t="shared" si="3"/>
        <v>634587.7100000001</v>
      </c>
      <c r="AA54" s="10">
        <v>1739.13</v>
      </c>
      <c r="AB54" s="10">
        <v>310.04</v>
      </c>
      <c r="AC54" s="10">
        <v>468.84</v>
      </c>
      <c r="AD54" s="10">
        <v>3895.95</v>
      </c>
      <c r="AE54" s="10">
        <v>978.38</v>
      </c>
      <c r="AF54" s="10">
        <v>997.95</v>
      </c>
      <c r="AG54" s="10">
        <v>2658.31</v>
      </c>
      <c r="AH54" s="10">
        <v>1020.15</v>
      </c>
      <c r="AI54" s="10"/>
      <c r="AJ54" s="10">
        <v>1868.14</v>
      </c>
      <c r="AK54" s="10">
        <v>489.12</v>
      </c>
      <c r="AL54" s="10"/>
      <c r="AM54" s="23">
        <f t="shared" si="13"/>
        <v>14426.01</v>
      </c>
      <c r="AN54" s="10">
        <v>937</v>
      </c>
      <c r="AO54" s="10">
        <v>5549.6</v>
      </c>
      <c r="AP54" s="10">
        <v>1992.26</v>
      </c>
      <c r="AQ54" s="10"/>
      <c r="AR54" s="10">
        <v>1537.27</v>
      </c>
      <c r="AS54" s="10"/>
      <c r="AT54" s="10">
        <v>5311.14</v>
      </c>
      <c r="AU54" s="17"/>
      <c r="AV54" s="10">
        <v>1870.74</v>
      </c>
      <c r="AW54" s="10"/>
      <c r="AX54" s="10">
        <v>12808.76</v>
      </c>
      <c r="AY54" s="10"/>
      <c r="AZ54" s="10">
        <v>5492.52</v>
      </c>
      <c r="BA54" s="10"/>
      <c r="BB54" s="10">
        <v>4397.84</v>
      </c>
      <c r="BC54" s="10"/>
      <c r="BD54" s="10">
        <v>8810.42</v>
      </c>
      <c r="BE54" s="10"/>
      <c r="BF54" s="10">
        <v>2474.87</v>
      </c>
      <c r="BG54" s="10"/>
      <c r="BH54" s="39">
        <f t="shared" si="5"/>
        <v>51182.420000000006</v>
      </c>
      <c r="BI54" s="10">
        <v>23412.12</v>
      </c>
      <c r="BJ54" s="10">
        <v>7678.81</v>
      </c>
      <c r="BK54" s="10">
        <v>7804.04</v>
      </c>
      <c r="BL54" s="10">
        <v>5294.95</v>
      </c>
      <c r="BM54" s="10">
        <v>5294.95</v>
      </c>
      <c r="BN54" s="10">
        <v>5294.95</v>
      </c>
      <c r="BO54" s="10">
        <v>5294.95</v>
      </c>
      <c r="BP54" s="10">
        <v>5294.95</v>
      </c>
      <c r="BQ54" s="10">
        <v>5294.95</v>
      </c>
      <c r="BR54" s="10">
        <v>5294.95</v>
      </c>
      <c r="BS54" s="10">
        <v>5294.95</v>
      </c>
      <c r="BT54" s="10">
        <v>5294.95</v>
      </c>
      <c r="BU54" s="15">
        <f t="shared" si="6"/>
        <v>86549.51999999997</v>
      </c>
      <c r="BV54" s="10">
        <v>3060</v>
      </c>
      <c r="BW54" s="10">
        <v>4800</v>
      </c>
      <c r="BX54" s="10">
        <v>5580</v>
      </c>
      <c r="BY54" s="10"/>
      <c r="BZ54" s="10">
        <v>4260</v>
      </c>
      <c r="CA54" s="9"/>
      <c r="CB54" s="10">
        <v>4380</v>
      </c>
      <c r="CC54" s="10">
        <v>3780</v>
      </c>
      <c r="CD54" s="10"/>
      <c r="CE54" s="10">
        <v>3000</v>
      </c>
      <c r="CF54" s="10"/>
      <c r="CG54" s="10">
        <v>5040</v>
      </c>
      <c r="CH54" s="10"/>
      <c r="CI54" s="10">
        <v>3612</v>
      </c>
      <c r="CJ54" s="10"/>
      <c r="CK54" s="10">
        <v>2820</v>
      </c>
      <c r="CL54" s="10"/>
      <c r="CM54" s="10">
        <v>3180</v>
      </c>
      <c r="CN54" s="10"/>
      <c r="CO54" s="10">
        <v>5460</v>
      </c>
      <c r="CP54" s="13"/>
      <c r="CQ54" s="40">
        <f t="shared" si="7"/>
        <v>48972</v>
      </c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5">
        <f t="shared" si="8"/>
        <v>0</v>
      </c>
      <c r="DE54" s="24">
        <f t="shared" si="12"/>
        <v>786745.6600000001</v>
      </c>
      <c r="DF54" s="24">
        <f t="shared" si="10"/>
        <v>48972</v>
      </c>
      <c r="DG54" s="24">
        <f t="shared" si="11"/>
        <v>0</v>
      </c>
      <c r="DI54" s="8"/>
      <c r="DJ54" s="50">
        <f t="shared" si="9"/>
        <v>58943.69</v>
      </c>
    </row>
    <row r="55" spans="1:114" ht="12.75">
      <c r="A55" s="27">
        <v>47</v>
      </c>
      <c r="B55" s="26" t="s">
        <v>48</v>
      </c>
      <c r="C55" s="13">
        <v>224004.14</v>
      </c>
      <c r="D55" s="10"/>
      <c r="E55" s="10">
        <v>115479.31</v>
      </c>
      <c r="F55" s="10"/>
      <c r="G55" s="10">
        <v>150696.78</v>
      </c>
      <c r="H55" s="10"/>
      <c r="I55" s="10">
        <v>125860.82</v>
      </c>
      <c r="J55" s="17"/>
      <c r="K55" s="10">
        <v>120066.75</v>
      </c>
      <c r="L55" s="10">
        <v>148667.74</v>
      </c>
      <c r="M55" s="17"/>
      <c r="N55" s="10">
        <v>110154.23</v>
      </c>
      <c r="O55" s="10"/>
      <c r="P55" s="10">
        <v>127988.04</v>
      </c>
      <c r="Q55" s="10"/>
      <c r="R55" s="10">
        <v>74918.01</v>
      </c>
      <c r="S55" s="10"/>
      <c r="T55" s="10">
        <v>150660.41</v>
      </c>
      <c r="U55" s="10"/>
      <c r="V55" s="10">
        <v>114806.87</v>
      </c>
      <c r="W55" s="10"/>
      <c r="X55" s="10">
        <v>145723.81</v>
      </c>
      <c r="Y55" s="32"/>
      <c r="Z55" s="39">
        <f t="shared" si="3"/>
        <v>1609026.9100000001</v>
      </c>
      <c r="AA55" s="10">
        <v>4631.18</v>
      </c>
      <c r="AB55" s="10">
        <v>4091.73</v>
      </c>
      <c r="AC55" s="10">
        <v>3514.99</v>
      </c>
      <c r="AD55" s="10">
        <v>7683.52</v>
      </c>
      <c r="AE55" s="10">
        <v>3824.25</v>
      </c>
      <c r="AF55" s="10">
        <v>2214.16</v>
      </c>
      <c r="AG55" s="10">
        <v>8797.56</v>
      </c>
      <c r="AH55" s="10">
        <v>5669.67</v>
      </c>
      <c r="AI55" s="10">
        <v>16650.21</v>
      </c>
      <c r="AJ55" s="10">
        <v>12696.53</v>
      </c>
      <c r="AK55" s="10">
        <v>2651.61</v>
      </c>
      <c r="AL55" s="10">
        <v>3159.8</v>
      </c>
      <c r="AM55" s="23">
        <f t="shared" si="13"/>
        <v>75585.21</v>
      </c>
      <c r="AN55" s="10">
        <v>792.95</v>
      </c>
      <c r="AO55" s="11"/>
      <c r="AP55" s="10">
        <v>805.96</v>
      </c>
      <c r="AQ55" s="10"/>
      <c r="AR55" s="11"/>
      <c r="AS55" s="10"/>
      <c r="AT55" s="9"/>
      <c r="AU55" s="10"/>
      <c r="AV55" s="10"/>
      <c r="AW55" s="10"/>
      <c r="AX55" s="10"/>
      <c r="AY55" s="10"/>
      <c r="AZ55" s="9"/>
      <c r="BA55" s="10"/>
      <c r="BB55" s="10"/>
      <c r="BC55" s="10"/>
      <c r="BD55" s="10"/>
      <c r="BE55" s="10"/>
      <c r="BF55" s="10"/>
      <c r="BG55" s="10"/>
      <c r="BH55" s="39">
        <f t="shared" si="5"/>
        <v>1598.91</v>
      </c>
      <c r="BI55" s="10">
        <v>1261.61</v>
      </c>
      <c r="BJ55" s="10">
        <v>1261.61</v>
      </c>
      <c r="BK55" s="11"/>
      <c r="BL55" s="10">
        <v>439.43</v>
      </c>
      <c r="BM55" s="10">
        <v>922.79</v>
      </c>
      <c r="BN55" s="10">
        <v>878.86</v>
      </c>
      <c r="BO55" s="10">
        <v>439.43</v>
      </c>
      <c r="BP55" s="10">
        <v>439.43</v>
      </c>
      <c r="BQ55" s="9"/>
      <c r="BR55" s="10"/>
      <c r="BS55" s="10"/>
      <c r="BT55" s="10"/>
      <c r="BU55" s="15">
        <f t="shared" si="6"/>
        <v>5643.16</v>
      </c>
      <c r="BV55" s="10">
        <v>12300</v>
      </c>
      <c r="BW55" s="10">
        <v>13020</v>
      </c>
      <c r="BX55" s="10">
        <v>14340</v>
      </c>
      <c r="BY55" s="10"/>
      <c r="BZ55" s="10">
        <v>15120</v>
      </c>
      <c r="CA55" s="9"/>
      <c r="CB55" s="10">
        <v>12600</v>
      </c>
      <c r="CC55" s="10">
        <v>14940</v>
      </c>
      <c r="CD55" s="10"/>
      <c r="CE55" s="10">
        <v>10440</v>
      </c>
      <c r="CF55" s="10"/>
      <c r="CG55" s="10">
        <v>12840</v>
      </c>
      <c r="CH55" s="10"/>
      <c r="CI55" s="10">
        <v>11340</v>
      </c>
      <c r="CJ55" s="10"/>
      <c r="CK55" s="10">
        <v>11340</v>
      </c>
      <c r="CL55" s="10"/>
      <c r="CM55" s="10">
        <v>11760</v>
      </c>
      <c r="CN55" s="10"/>
      <c r="CO55" s="10">
        <v>12720</v>
      </c>
      <c r="CP55" s="13"/>
      <c r="CQ55" s="40">
        <f t="shared" si="7"/>
        <v>152760</v>
      </c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5">
        <f t="shared" si="8"/>
        <v>0</v>
      </c>
      <c r="DE55" s="24">
        <f t="shared" si="12"/>
        <v>1691854.19</v>
      </c>
      <c r="DF55" s="24">
        <f t="shared" si="10"/>
        <v>152760</v>
      </c>
      <c r="DG55" s="24">
        <f t="shared" si="11"/>
        <v>0</v>
      </c>
      <c r="DI55" s="8"/>
      <c r="DJ55" s="50">
        <f t="shared" si="9"/>
        <v>161603.61</v>
      </c>
    </row>
    <row r="56" spans="1:114" ht="12.75">
      <c r="A56" s="27">
        <v>48</v>
      </c>
      <c r="B56" s="26" t="s">
        <v>69</v>
      </c>
      <c r="C56" s="13">
        <v>191.01</v>
      </c>
      <c r="D56" s="10"/>
      <c r="E56" s="11"/>
      <c r="F56" s="10"/>
      <c r="G56" s="11"/>
      <c r="H56" s="10"/>
      <c r="I56" s="10">
        <v>52.56</v>
      </c>
      <c r="J56" s="17"/>
      <c r="K56" s="10">
        <v>317.79</v>
      </c>
      <c r="L56" s="11"/>
      <c r="M56" s="17"/>
      <c r="N56" s="10">
        <v>131.14</v>
      </c>
      <c r="O56" s="10"/>
      <c r="P56" s="10">
        <v>182.52</v>
      </c>
      <c r="Q56" s="10"/>
      <c r="R56" s="10">
        <v>44.38</v>
      </c>
      <c r="S56" s="10"/>
      <c r="T56" s="10">
        <v>100.78</v>
      </c>
      <c r="U56" s="10"/>
      <c r="V56" s="10"/>
      <c r="W56" s="10"/>
      <c r="X56" s="10">
        <v>51.38</v>
      </c>
      <c r="Y56" s="32"/>
      <c r="Z56" s="39">
        <f t="shared" si="3"/>
        <v>1071.56</v>
      </c>
      <c r="AA56" s="11"/>
      <c r="AB56" s="11"/>
      <c r="AC56" s="11"/>
      <c r="AD56" s="11"/>
      <c r="AE56" s="9"/>
      <c r="AF56" s="9"/>
      <c r="AG56" s="10"/>
      <c r="AH56" s="10"/>
      <c r="AI56" s="9"/>
      <c r="AJ56" s="9"/>
      <c r="AK56" s="10"/>
      <c r="AL56" s="10"/>
      <c r="AM56" s="23">
        <f t="shared" si="13"/>
        <v>0</v>
      </c>
      <c r="AN56" s="11"/>
      <c r="AO56" s="11"/>
      <c r="AP56" s="9"/>
      <c r="AQ56" s="10"/>
      <c r="AR56" s="11"/>
      <c r="AS56" s="10"/>
      <c r="AT56" s="9"/>
      <c r="AU56" s="10"/>
      <c r="AV56" s="10"/>
      <c r="AW56" s="10"/>
      <c r="AX56" s="10"/>
      <c r="AY56" s="10"/>
      <c r="AZ56" s="9"/>
      <c r="BA56" s="10"/>
      <c r="BB56" s="10"/>
      <c r="BC56" s="10"/>
      <c r="BD56" s="10"/>
      <c r="BE56" s="10"/>
      <c r="BF56" s="10"/>
      <c r="BG56" s="10"/>
      <c r="BH56" s="39">
        <f t="shared" si="5"/>
        <v>0</v>
      </c>
      <c r="BI56" s="11"/>
      <c r="BJ56" s="11"/>
      <c r="BK56" s="11"/>
      <c r="BL56" s="11"/>
      <c r="BM56" s="9"/>
      <c r="BN56" s="9"/>
      <c r="BO56" s="10"/>
      <c r="BP56" s="10"/>
      <c r="BQ56" s="9"/>
      <c r="BR56" s="10"/>
      <c r="BS56" s="10"/>
      <c r="BT56" s="10"/>
      <c r="BU56" s="15">
        <f t="shared" si="6"/>
        <v>0</v>
      </c>
      <c r="BV56" s="11"/>
      <c r="BW56" s="11"/>
      <c r="BX56" s="11"/>
      <c r="BY56" s="10"/>
      <c r="BZ56" s="9"/>
      <c r="CA56" s="9"/>
      <c r="CB56" s="9"/>
      <c r="CC56" s="9"/>
      <c r="CD56" s="10"/>
      <c r="CE56" s="10"/>
      <c r="CF56" s="10"/>
      <c r="CG56" s="9"/>
      <c r="CH56" s="10"/>
      <c r="CI56" s="9"/>
      <c r="CJ56" s="10"/>
      <c r="CK56" s="10"/>
      <c r="CL56" s="10"/>
      <c r="CM56" s="10"/>
      <c r="CN56" s="10"/>
      <c r="CO56" s="10"/>
      <c r="CP56" s="13"/>
      <c r="CQ56" s="40">
        <f t="shared" si="7"/>
        <v>0</v>
      </c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5">
        <f t="shared" si="8"/>
        <v>0</v>
      </c>
      <c r="DE56" s="24">
        <f t="shared" si="12"/>
        <v>1071.56</v>
      </c>
      <c r="DF56" s="24">
        <f t="shared" si="10"/>
        <v>0</v>
      </c>
      <c r="DG56" s="24">
        <f t="shared" si="11"/>
        <v>0</v>
      </c>
      <c r="DI56" s="8"/>
      <c r="DJ56" s="50">
        <f t="shared" si="9"/>
        <v>51.38</v>
      </c>
    </row>
    <row r="57" spans="1:114" ht="12.75">
      <c r="A57" s="27">
        <v>49</v>
      </c>
      <c r="B57" s="26" t="s">
        <v>70</v>
      </c>
      <c r="C57" s="13">
        <v>512.99</v>
      </c>
      <c r="D57" s="10"/>
      <c r="E57" s="10">
        <v>426.02</v>
      </c>
      <c r="F57" s="10"/>
      <c r="G57" s="10">
        <v>120.64</v>
      </c>
      <c r="H57" s="10"/>
      <c r="I57" s="10">
        <v>121.33</v>
      </c>
      <c r="J57" s="17"/>
      <c r="K57" s="10">
        <v>328.13</v>
      </c>
      <c r="L57" s="10">
        <v>163.34</v>
      </c>
      <c r="M57" s="17"/>
      <c r="N57" s="10">
        <v>673.62</v>
      </c>
      <c r="O57" s="10"/>
      <c r="P57" s="10">
        <v>127.65</v>
      </c>
      <c r="Q57" s="10"/>
      <c r="R57" s="10">
        <v>289.25</v>
      </c>
      <c r="S57" s="10"/>
      <c r="T57" s="10">
        <v>208</v>
      </c>
      <c r="U57" s="10"/>
      <c r="V57" s="10">
        <v>467.21</v>
      </c>
      <c r="W57" s="10"/>
      <c r="X57" s="10">
        <v>261.93</v>
      </c>
      <c r="Y57" s="32"/>
      <c r="Z57" s="39">
        <f t="shared" si="3"/>
        <v>3700.11</v>
      </c>
      <c r="AA57" s="11"/>
      <c r="AB57" s="11"/>
      <c r="AC57" s="11"/>
      <c r="AD57" s="11"/>
      <c r="AE57" s="9"/>
      <c r="AF57" s="9"/>
      <c r="AG57" s="10"/>
      <c r="AH57" s="10"/>
      <c r="AI57" s="9"/>
      <c r="AJ57" s="9"/>
      <c r="AK57" s="10"/>
      <c r="AL57" s="10"/>
      <c r="AM57" s="23">
        <f t="shared" si="13"/>
        <v>0</v>
      </c>
      <c r="AN57" s="11"/>
      <c r="AO57" s="11"/>
      <c r="AP57" s="9"/>
      <c r="AQ57" s="10"/>
      <c r="AR57" s="11"/>
      <c r="AS57" s="10"/>
      <c r="AT57" s="9"/>
      <c r="AU57" s="10"/>
      <c r="AV57" s="10"/>
      <c r="AW57" s="10"/>
      <c r="AX57" s="10"/>
      <c r="AY57" s="10"/>
      <c r="AZ57" s="9"/>
      <c r="BA57" s="10"/>
      <c r="BB57" s="10"/>
      <c r="BC57" s="10"/>
      <c r="BD57" s="10"/>
      <c r="BE57" s="10"/>
      <c r="BF57" s="10"/>
      <c r="BG57" s="10"/>
      <c r="BH57" s="39">
        <f t="shared" si="5"/>
        <v>0</v>
      </c>
      <c r="BI57" s="11"/>
      <c r="BJ57" s="11"/>
      <c r="BK57" s="11"/>
      <c r="BL57" s="11"/>
      <c r="BM57" s="9"/>
      <c r="BN57" s="9"/>
      <c r="BO57" s="10"/>
      <c r="BP57" s="10"/>
      <c r="BQ57" s="9"/>
      <c r="BR57" s="10"/>
      <c r="BS57" s="10"/>
      <c r="BT57" s="10"/>
      <c r="BU57" s="15">
        <f t="shared" si="6"/>
        <v>0</v>
      </c>
      <c r="BV57" s="11"/>
      <c r="BW57" s="11"/>
      <c r="BX57" s="11"/>
      <c r="BY57" s="10"/>
      <c r="BZ57" s="9"/>
      <c r="CA57" s="9"/>
      <c r="CB57" s="9"/>
      <c r="CC57" s="9"/>
      <c r="CD57" s="10"/>
      <c r="CE57" s="10"/>
      <c r="CF57" s="10"/>
      <c r="CG57" s="9"/>
      <c r="CH57" s="10"/>
      <c r="CI57" s="9"/>
      <c r="CJ57" s="10"/>
      <c r="CK57" s="10"/>
      <c r="CL57" s="10"/>
      <c r="CM57" s="10"/>
      <c r="CN57" s="10"/>
      <c r="CO57" s="10"/>
      <c r="CP57" s="13"/>
      <c r="CQ57" s="40">
        <f t="shared" si="7"/>
        <v>0</v>
      </c>
      <c r="CR57" s="10">
        <v>320</v>
      </c>
      <c r="CS57" s="10">
        <v>920</v>
      </c>
      <c r="CT57" s="10">
        <v>940</v>
      </c>
      <c r="CU57" s="10">
        <v>520</v>
      </c>
      <c r="CV57" s="10">
        <v>620</v>
      </c>
      <c r="CW57" s="10">
        <v>760</v>
      </c>
      <c r="CX57" s="10">
        <v>440</v>
      </c>
      <c r="CY57" s="10">
        <v>540</v>
      </c>
      <c r="CZ57" s="10">
        <v>380</v>
      </c>
      <c r="DA57" s="10">
        <v>600</v>
      </c>
      <c r="DB57" s="10">
        <v>480</v>
      </c>
      <c r="DC57" s="10">
        <v>480</v>
      </c>
      <c r="DD57" s="15">
        <f t="shared" si="8"/>
        <v>7000</v>
      </c>
      <c r="DE57" s="24">
        <f t="shared" si="12"/>
        <v>3700.11</v>
      </c>
      <c r="DF57" s="24">
        <f t="shared" si="10"/>
        <v>0</v>
      </c>
      <c r="DG57" s="24">
        <f t="shared" si="11"/>
        <v>7000</v>
      </c>
      <c r="DI57" s="8"/>
      <c r="DJ57" s="50">
        <f t="shared" si="9"/>
        <v>261.93</v>
      </c>
    </row>
    <row r="58" spans="1:114" ht="12.75">
      <c r="A58" s="27">
        <v>50</v>
      </c>
      <c r="B58" s="26" t="s">
        <v>71</v>
      </c>
      <c r="C58" s="13">
        <v>132195.75</v>
      </c>
      <c r="D58" s="10"/>
      <c r="E58" s="10">
        <v>48443.69</v>
      </c>
      <c r="F58" s="10"/>
      <c r="G58" s="10">
        <v>49514.37</v>
      </c>
      <c r="H58" s="10"/>
      <c r="I58" s="10">
        <v>74333.93</v>
      </c>
      <c r="J58" s="17"/>
      <c r="K58" s="10">
        <v>53861.25</v>
      </c>
      <c r="L58" s="10">
        <v>69538.11</v>
      </c>
      <c r="M58" s="17"/>
      <c r="N58" s="10">
        <v>82811.94</v>
      </c>
      <c r="O58" s="10"/>
      <c r="P58" s="10">
        <v>62381.89</v>
      </c>
      <c r="Q58" s="10"/>
      <c r="R58" s="10">
        <v>22121.68</v>
      </c>
      <c r="S58" s="10"/>
      <c r="T58" s="10">
        <v>139059.46</v>
      </c>
      <c r="U58" s="10"/>
      <c r="V58" s="10">
        <v>64623.93</v>
      </c>
      <c r="W58" s="10"/>
      <c r="X58" s="10">
        <v>85475.93</v>
      </c>
      <c r="Y58" s="32"/>
      <c r="Z58" s="39">
        <f t="shared" si="3"/>
        <v>884361.9299999999</v>
      </c>
      <c r="AA58" s="10">
        <v>2048.8</v>
      </c>
      <c r="AB58" s="10">
        <v>3487.26</v>
      </c>
      <c r="AC58" s="10">
        <v>4195.15</v>
      </c>
      <c r="AD58" s="10">
        <v>4832.74</v>
      </c>
      <c r="AE58" s="10">
        <v>6319.4</v>
      </c>
      <c r="AF58" s="10">
        <v>6814.86</v>
      </c>
      <c r="AG58" s="10">
        <v>822.21</v>
      </c>
      <c r="AH58" s="10">
        <v>6944.41</v>
      </c>
      <c r="AI58" s="10">
        <v>6933.18</v>
      </c>
      <c r="AJ58" s="10">
        <v>6201.08</v>
      </c>
      <c r="AK58" s="10">
        <v>8051.37</v>
      </c>
      <c r="AL58" s="10">
        <v>8429.52</v>
      </c>
      <c r="AM58" s="23">
        <f t="shared" si="13"/>
        <v>65079.98000000001</v>
      </c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39">
        <f t="shared" si="5"/>
        <v>0</v>
      </c>
      <c r="BI58" s="10">
        <v>15096.6</v>
      </c>
      <c r="BJ58" s="10">
        <v>5032.2</v>
      </c>
      <c r="BK58" s="10">
        <v>5032.2</v>
      </c>
      <c r="BL58" s="10">
        <v>5148.5</v>
      </c>
      <c r="BM58" s="10">
        <v>5148.5</v>
      </c>
      <c r="BN58" s="10">
        <v>5148.5</v>
      </c>
      <c r="BO58" s="10">
        <v>5148.5</v>
      </c>
      <c r="BP58" s="10">
        <v>5148.5</v>
      </c>
      <c r="BQ58" s="10">
        <v>5148.5</v>
      </c>
      <c r="BR58" s="10">
        <v>5148.5</v>
      </c>
      <c r="BS58" s="10">
        <v>2574.25</v>
      </c>
      <c r="BT58" s="10">
        <v>2574.25</v>
      </c>
      <c r="BU58" s="15">
        <f t="shared" si="6"/>
        <v>66349</v>
      </c>
      <c r="BV58" s="10">
        <v>7920</v>
      </c>
      <c r="BW58" s="10">
        <v>7260</v>
      </c>
      <c r="BX58" s="10">
        <v>6660</v>
      </c>
      <c r="BY58" s="10"/>
      <c r="BZ58" s="10">
        <v>10020</v>
      </c>
      <c r="CA58" s="9"/>
      <c r="CB58" s="10">
        <v>7740</v>
      </c>
      <c r="CC58" s="10">
        <v>9300</v>
      </c>
      <c r="CD58" s="10"/>
      <c r="CE58" s="10">
        <v>8700</v>
      </c>
      <c r="CF58" s="10"/>
      <c r="CG58" s="10">
        <v>7980</v>
      </c>
      <c r="CH58" s="10"/>
      <c r="CI58" s="10">
        <v>8700</v>
      </c>
      <c r="CJ58" s="10"/>
      <c r="CK58" s="10">
        <v>10380</v>
      </c>
      <c r="CL58" s="10"/>
      <c r="CM58" s="10">
        <v>7080</v>
      </c>
      <c r="CN58" s="10"/>
      <c r="CO58" s="10">
        <v>9420</v>
      </c>
      <c r="CP58" s="13"/>
      <c r="CQ58" s="40">
        <f t="shared" si="7"/>
        <v>101160</v>
      </c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5">
        <f t="shared" si="8"/>
        <v>0</v>
      </c>
      <c r="DE58" s="24">
        <f t="shared" si="12"/>
        <v>1015790.9099999999</v>
      </c>
      <c r="DF58" s="24">
        <f t="shared" si="10"/>
        <v>101160</v>
      </c>
      <c r="DG58" s="24">
        <f t="shared" si="11"/>
        <v>0</v>
      </c>
      <c r="DI58" s="8"/>
      <c r="DJ58" s="50">
        <f t="shared" si="9"/>
        <v>105899.7</v>
      </c>
    </row>
    <row r="59" spans="1:114" ht="12.75">
      <c r="A59" s="27">
        <v>51</v>
      </c>
      <c r="B59" s="26" t="s">
        <v>72</v>
      </c>
      <c r="C59" s="13">
        <v>2978.23</v>
      </c>
      <c r="D59" s="10"/>
      <c r="E59" s="10">
        <v>3411.67</v>
      </c>
      <c r="F59" s="10"/>
      <c r="G59" s="10">
        <v>414.91</v>
      </c>
      <c r="H59" s="10"/>
      <c r="I59" s="10">
        <v>929.03</v>
      </c>
      <c r="J59" s="17"/>
      <c r="K59" s="10">
        <v>800.31</v>
      </c>
      <c r="L59" s="10">
        <v>443.27</v>
      </c>
      <c r="M59" s="17"/>
      <c r="N59" s="10">
        <v>1365.71</v>
      </c>
      <c r="O59" s="10"/>
      <c r="P59" s="10">
        <v>1770.14</v>
      </c>
      <c r="Q59" s="10"/>
      <c r="R59" s="10">
        <v>1647.57</v>
      </c>
      <c r="S59" s="10"/>
      <c r="T59" s="10">
        <v>896.39</v>
      </c>
      <c r="U59" s="10"/>
      <c r="V59" s="10">
        <v>3028.49</v>
      </c>
      <c r="W59" s="10"/>
      <c r="X59" s="10">
        <v>1288.69</v>
      </c>
      <c r="Y59" s="32"/>
      <c r="Z59" s="39">
        <f t="shared" si="3"/>
        <v>18974.41</v>
      </c>
      <c r="AA59" s="10">
        <v>82.86</v>
      </c>
      <c r="AB59" s="11"/>
      <c r="AC59" s="11"/>
      <c r="AD59" s="11"/>
      <c r="AE59" s="9"/>
      <c r="AF59" s="9"/>
      <c r="AG59" s="10"/>
      <c r="AH59" s="10"/>
      <c r="AI59" s="9"/>
      <c r="AJ59" s="9"/>
      <c r="AK59" s="10"/>
      <c r="AL59" s="10"/>
      <c r="AM59" s="23">
        <f t="shared" si="13"/>
        <v>82.86</v>
      </c>
      <c r="AN59" s="10"/>
      <c r="AO59" s="11"/>
      <c r="AP59" s="9"/>
      <c r="AQ59" s="10"/>
      <c r="AR59" s="11"/>
      <c r="AS59" s="10"/>
      <c r="AT59" s="9"/>
      <c r="AU59" s="10"/>
      <c r="AV59" s="10"/>
      <c r="AW59" s="10"/>
      <c r="AX59" s="10"/>
      <c r="AY59" s="10"/>
      <c r="AZ59" s="9"/>
      <c r="BA59" s="10"/>
      <c r="BB59" s="10"/>
      <c r="BC59" s="10"/>
      <c r="BD59" s="10"/>
      <c r="BE59" s="10"/>
      <c r="BF59" s="10"/>
      <c r="BG59" s="10"/>
      <c r="BH59" s="39">
        <f t="shared" si="5"/>
        <v>0</v>
      </c>
      <c r="BI59" s="11"/>
      <c r="BJ59" s="11"/>
      <c r="BK59" s="11"/>
      <c r="BL59" s="11"/>
      <c r="BM59" s="11"/>
      <c r="BN59" s="9"/>
      <c r="BO59" s="10"/>
      <c r="BP59" s="10"/>
      <c r="BQ59" s="9"/>
      <c r="BR59" s="10"/>
      <c r="BS59" s="10"/>
      <c r="BT59" s="10"/>
      <c r="BU59" s="15">
        <f t="shared" si="6"/>
        <v>0</v>
      </c>
      <c r="BV59" s="9"/>
      <c r="BW59" s="11"/>
      <c r="BX59" s="11"/>
      <c r="BY59" s="10"/>
      <c r="BZ59" s="9"/>
      <c r="CA59" s="9"/>
      <c r="CB59" s="9"/>
      <c r="CC59" s="9"/>
      <c r="CD59" s="10"/>
      <c r="CE59" s="10"/>
      <c r="CF59" s="10"/>
      <c r="CG59" s="9"/>
      <c r="CH59" s="10"/>
      <c r="CI59" s="9"/>
      <c r="CJ59" s="10"/>
      <c r="CK59" s="10"/>
      <c r="CL59" s="10"/>
      <c r="CM59" s="10"/>
      <c r="CN59" s="10"/>
      <c r="CO59" s="10"/>
      <c r="CP59" s="13"/>
      <c r="CQ59" s="40">
        <f t="shared" si="7"/>
        <v>0</v>
      </c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5">
        <f t="shared" si="8"/>
        <v>0</v>
      </c>
      <c r="DE59" s="24">
        <f t="shared" si="12"/>
        <v>19057.27</v>
      </c>
      <c r="DF59" s="24">
        <f t="shared" si="10"/>
        <v>0</v>
      </c>
      <c r="DG59" s="24">
        <f t="shared" si="11"/>
        <v>0</v>
      </c>
      <c r="DI59" s="8"/>
      <c r="DJ59" s="50">
        <f t="shared" si="9"/>
        <v>1288.69</v>
      </c>
    </row>
    <row r="60" spans="1:114" ht="12.75">
      <c r="A60" s="27">
        <v>52</v>
      </c>
      <c r="B60" s="26" t="s">
        <v>73</v>
      </c>
      <c r="C60" s="13">
        <v>6524.8</v>
      </c>
      <c r="D60" s="10"/>
      <c r="E60" s="10">
        <v>2285.93</v>
      </c>
      <c r="F60" s="10"/>
      <c r="G60" s="10">
        <v>2165.17</v>
      </c>
      <c r="H60" s="10"/>
      <c r="I60" s="10">
        <v>1987.98</v>
      </c>
      <c r="J60" s="17"/>
      <c r="K60" s="10">
        <v>3365.03</v>
      </c>
      <c r="L60" s="10">
        <v>2224.54</v>
      </c>
      <c r="M60" s="17"/>
      <c r="N60" s="10">
        <v>1302.34</v>
      </c>
      <c r="O60" s="10"/>
      <c r="P60" s="10">
        <v>1768.17</v>
      </c>
      <c r="Q60" s="10"/>
      <c r="R60" s="10">
        <v>2663.89</v>
      </c>
      <c r="S60" s="10"/>
      <c r="T60" s="10">
        <v>2330.72</v>
      </c>
      <c r="U60" s="10"/>
      <c r="V60" s="10">
        <v>2054.84</v>
      </c>
      <c r="W60" s="10"/>
      <c r="X60" s="10">
        <v>2457.96</v>
      </c>
      <c r="Y60" s="32"/>
      <c r="Z60" s="39">
        <f t="shared" si="3"/>
        <v>31131.37</v>
      </c>
      <c r="AA60" s="11"/>
      <c r="AB60" s="11"/>
      <c r="AC60" s="10"/>
      <c r="AD60" s="9"/>
      <c r="AE60" s="9"/>
      <c r="AF60" s="9"/>
      <c r="AG60" s="10"/>
      <c r="AH60" s="10"/>
      <c r="AI60" s="9"/>
      <c r="AJ60" s="9"/>
      <c r="AK60" s="10"/>
      <c r="AL60" s="10"/>
      <c r="AM60" s="23">
        <f t="shared" si="13"/>
        <v>0</v>
      </c>
      <c r="AN60" s="11"/>
      <c r="AO60" s="11"/>
      <c r="AP60" s="10"/>
      <c r="AQ60" s="10"/>
      <c r="AR60" s="9"/>
      <c r="AS60" s="10"/>
      <c r="AT60" s="9"/>
      <c r="AU60" s="10"/>
      <c r="AV60" s="10"/>
      <c r="AW60" s="10"/>
      <c r="AX60" s="10"/>
      <c r="AY60" s="10"/>
      <c r="AZ60" s="9"/>
      <c r="BA60" s="10"/>
      <c r="BB60" s="10"/>
      <c r="BC60" s="10"/>
      <c r="BD60" s="10"/>
      <c r="BE60" s="10"/>
      <c r="BF60" s="10"/>
      <c r="BG60" s="10"/>
      <c r="BH60" s="39">
        <f t="shared" si="5"/>
        <v>0</v>
      </c>
      <c r="BI60" s="11"/>
      <c r="BJ60" s="11"/>
      <c r="BK60" s="10"/>
      <c r="BL60" s="11"/>
      <c r="BM60" s="11"/>
      <c r="BN60" s="9"/>
      <c r="BO60" s="10"/>
      <c r="BP60" s="10"/>
      <c r="BQ60" s="9"/>
      <c r="BR60" s="10"/>
      <c r="BS60" s="10"/>
      <c r="BT60" s="10"/>
      <c r="BU60" s="15">
        <f t="shared" si="6"/>
        <v>0</v>
      </c>
      <c r="BV60" s="11"/>
      <c r="BW60" s="10"/>
      <c r="BX60" s="10"/>
      <c r="BY60" s="10"/>
      <c r="BZ60" s="10"/>
      <c r="CA60" s="9"/>
      <c r="CB60" s="10">
        <v>120</v>
      </c>
      <c r="CC60" s="10"/>
      <c r="CD60" s="10"/>
      <c r="CE60" s="10"/>
      <c r="CF60" s="10"/>
      <c r="CG60" s="9"/>
      <c r="CH60" s="10"/>
      <c r="CI60" s="9"/>
      <c r="CJ60" s="10"/>
      <c r="CK60" s="10"/>
      <c r="CL60" s="10"/>
      <c r="CM60" s="10"/>
      <c r="CN60" s="10"/>
      <c r="CO60" s="10"/>
      <c r="CP60" s="13"/>
      <c r="CQ60" s="40">
        <f t="shared" si="7"/>
        <v>120</v>
      </c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5">
        <f t="shared" si="8"/>
        <v>0</v>
      </c>
      <c r="DE60" s="24">
        <f t="shared" si="12"/>
        <v>31131.37</v>
      </c>
      <c r="DF60" s="24">
        <f t="shared" si="10"/>
        <v>120</v>
      </c>
      <c r="DG60" s="24">
        <f t="shared" si="11"/>
        <v>0</v>
      </c>
      <c r="DI60" s="8"/>
      <c r="DJ60" s="50">
        <f t="shared" si="9"/>
        <v>2457.96</v>
      </c>
    </row>
    <row r="61" spans="1:114" ht="12.75">
      <c r="A61" s="27">
        <v>53</v>
      </c>
      <c r="B61" s="26" t="s">
        <v>74</v>
      </c>
      <c r="C61" s="14">
        <v>292035.72</v>
      </c>
      <c r="D61" s="10"/>
      <c r="E61" s="10">
        <v>140093.09</v>
      </c>
      <c r="F61" s="10"/>
      <c r="G61" s="10">
        <v>174237.55</v>
      </c>
      <c r="H61" s="10"/>
      <c r="I61" s="10">
        <v>144930.22</v>
      </c>
      <c r="J61" s="17"/>
      <c r="K61" s="10">
        <v>158512.18</v>
      </c>
      <c r="L61" s="10">
        <v>89202.41</v>
      </c>
      <c r="M61" s="17"/>
      <c r="N61" s="10">
        <v>127780.43</v>
      </c>
      <c r="O61" s="10"/>
      <c r="P61" s="10">
        <v>109702.87</v>
      </c>
      <c r="Q61" s="10"/>
      <c r="R61" s="10">
        <v>51300.32</v>
      </c>
      <c r="S61" s="10"/>
      <c r="T61" s="10">
        <v>168865.58</v>
      </c>
      <c r="U61" s="10"/>
      <c r="V61" s="10">
        <v>103743.92</v>
      </c>
      <c r="W61" s="10"/>
      <c r="X61" s="10">
        <v>120112.7</v>
      </c>
      <c r="Y61" s="32"/>
      <c r="Z61" s="39">
        <f t="shared" si="3"/>
        <v>1680516.9899999998</v>
      </c>
      <c r="AA61" s="10">
        <v>4954.98</v>
      </c>
      <c r="AB61" s="10">
        <v>4600.66</v>
      </c>
      <c r="AC61" s="10">
        <v>5993.3</v>
      </c>
      <c r="AD61" s="10">
        <v>4260.2</v>
      </c>
      <c r="AE61" s="10">
        <v>3880.75</v>
      </c>
      <c r="AF61" s="10">
        <v>528.98</v>
      </c>
      <c r="AG61" s="10">
        <v>2446.76</v>
      </c>
      <c r="AH61" s="10">
        <v>597.87</v>
      </c>
      <c r="AI61" s="10">
        <v>714.39</v>
      </c>
      <c r="AJ61" s="10">
        <v>1177.63</v>
      </c>
      <c r="AK61" s="10">
        <v>16388.95</v>
      </c>
      <c r="AL61" s="10">
        <v>23855.85</v>
      </c>
      <c r="AM61" s="23">
        <f t="shared" si="13"/>
        <v>69400.32</v>
      </c>
      <c r="AN61" s="10">
        <v>1277.06</v>
      </c>
      <c r="AO61" s="10">
        <v>2365.42</v>
      </c>
      <c r="AP61" s="10">
        <v>5244.94</v>
      </c>
      <c r="AQ61" s="10"/>
      <c r="AR61" s="10">
        <v>1338</v>
      </c>
      <c r="AS61" s="10"/>
      <c r="AT61" s="10">
        <v>8788.94</v>
      </c>
      <c r="AU61" s="10"/>
      <c r="AV61" s="10">
        <v>8116.49</v>
      </c>
      <c r="AW61" s="10"/>
      <c r="AX61" s="10">
        <v>12433.66</v>
      </c>
      <c r="AY61" s="10"/>
      <c r="AZ61" s="10">
        <v>2420.28</v>
      </c>
      <c r="BA61" s="10"/>
      <c r="BB61" s="10">
        <v>11353.08</v>
      </c>
      <c r="BC61" s="10"/>
      <c r="BD61" s="10">
        <v>7389.24</v>
      </c>
      <c r="BE61" s="10"/>
      <c r="BF61" s="10">
        <v>2712.59</v>
      </c>
      <c r="BG61" s="10"/>
      <c r="BH61" s="39">
        <f t="shared" si="5"/>
        <v>63439.7</v>
      </c>
      <c r="BI61" s="10">
        <v>167.82</v>
      </c>
      <c r="BJ61" s="10">
        <v>55.94</v>
      </c>
      <c r="BK61" s="10">
        <v>2683.91</v>
      </c>
      <c r="BL61" s="10">
        <v>2742.06</v>
      </c>
      <c r="BM61" s="11"/>
      <c r="BN61" s="10">
        <v>55.94</v>
      </c>
      <c r="BO61" s="10">
        <v>55.94</v>
      </c>
      <c r="BP61" s="10">
        <v>55.94</v>
      </c>
      <c r="BQ61" s="10">
        <v>55.94</v>
      </c>
      <c r="BR61" s="10"/>
      <c r="BS61" s="10">
        <v>55.94</v>
      </c>
      <c r="BT61" s="10">
        <v>74.58</v>
      </c>
      <c r="BU61" s="15">
        <f t="shared" si="6"/>
        <v>6004.0099999999975</v>
      </c>
      <c r="BV61" s="10">
        <v>15840</v>
      </c>
      <c r="BW61" s="10">
        <v>18480</v>
      </c>
      <c r="BX61" s="10">
        <v>22380</v>
      </c>
      <c r="BY61" s="10"/>
      <c r="BZ61" s="10">
        <v>21000</v>
      </c>
      <c r="CA61" s="9"/>
      <c r="CB61" s="10">
        <v>18180</v>
      </c>
      <c r="CC61" s="10">
        <v>18000</v>
      </c>
      <c r="CD61" s="10"/>
      <c r="CE61" s="10">
        <v>14160</v>
      </c>
      <c r="CF61" s="10"/>
      <c r="CG61" s="10">
        <v>17400</v>
      </c>
      <c r="CH61" s="10"/>
      <c r="CI61" s="10">
        <v>16320</v>
      </c>
      <c r="CJ61" s="10"/>
      <c r="CK61" s="10">
        <v>14280</v>
      </c>
      <c r="CL61" s="10"/>
      <c r="CM61" s="10">
        <v>15360</v>
      </c>
      <c r="CN61" s="10"/>
      <c r="CO61" s="10">
        <v>17040</v>
      </c>
      <c r="CP61" s="13"/>
      <c r="CQ61" s="40">
        <f t="shared" si="7"/>
        <v>208440</v>
      </c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5">
        <f t="shared" si="8"/>
        <v>0</v>
      </c>
      <c r="DE61" s="24">
        <f t="shared" si="12"/>
        <v>1819361.0199999998</v>
      </c>
      <c r="DF61" s="24">
        <f t="shared" si="10"/>
        <v>208440</v>
      </c>
      <c r="DG61" s="24">
        <f t="shared" si="11"/>
        <v>0</v>
      </c>
      <c r="DI61" s="8"/>
      <c r="DJ61" s="50">
        <f t="shared" si="9"/>
        <v>163795.71999999997</v>
      </c>
    </row>
    <row r="62" spans="1:113" s="45" customFormat="1" ht="12.75">
      <c r="A62" s="9"/>
      <c r="B62" s="9"/>
      <c r="C62" s="58">
        <f>SUM(C9:D61)</f>
        <v>3802799.999999999</v>
      </c>
      <c r="D62" s="58"/>
      <c r="E62" s="58">
        <f>SUM(E9:F61)</f>
        <v>1594738.9899999998</v>
      </c>
      <c r="F62" s="58"/>
      <c r="G62" s="54">
        <f>SUM(G9:H61)</f>
        <v>1805609.1400000001</v>
      </c>
      <c r="H62" s="55"/>
      <c r="I62" s="54">
        <f>SUM(I9:J61)</f>
        <v>1629000.0000000007</v>
      </c>
      <c r="J62" s="55"/>
      <c r="K62" s="15">
        <f>SUM(K9:K61)</f>
        <v>1629001.8699999996</v>
      </c>
      <c r="L62" s="54">
        <f>SUM(L9:M61)</f>
        <v>1691000.0000000002</v>
      </c>
      <c r="M62" s="55"/>
      <c r="N62" s="54">
        <f>SUM(N9:O61)</f>
        <v>1992624.88</v>
      </c>
      <c r="O62" s="55"/>
      <c r="P62" s="54">
        <f>SUM(P9:Q61)</f>
        <v>1864480.7899999996</v>
      </c>
      <c r="Q62" s="55"/>
      <c r="R62" s="54">
        <f>SUM(R9:S61)</f>
        <v>1042458.2200000001</v>
      </c>
      <c r="S62" s="55"/>
      <c r="T62" s="54">
        <f>SUM(T9:U61)</f>
        <v>2686175.5700000003</v>
      </c>
      <c r="U62" s="55"/>
      <c r="V62" s="54">
        <f>SUM(V9:W61)</f>
        <v>1781558.49</v>
      </c>
      <c r="W62" s="55"/>
      <c r="X62" s="54">
        <f>SUM(X9:Y61)</f>
        <v>1822842.1699999997</v>
      </c>
      <c r="Y62" s="55"/>
      <c r="Z62" s="15">
        <f aca="true" t="shared" si="14" ref="Z62:BM62">SUM(Z9:Z61)</f>
        <v>23342290.12</v>
      </c>
      <c r="AA62" s="16">
        <f t="shared" si="14"/>
        <v>450950.08</v>
      </c>
      <c r="AB62" s="22">
        <f t="shared" si="14"/>
        <v>435578.2599999999</v>
      </c>
      <c r="AC62" s="22">
        <f t="shared" si="14"/>
        <v>292812.5900000001</v>
      </c>
      <c r="AD62" s="16">
        <f t="shared" si="14"/>
        <v>474993.59</v>
      </c>
      <c r="AE62" s="15">
        <f>SUM(AE8:AE61)</f>
        <v>291503.29</v>
      </c>
      <c r="AF62" s="16">
        <f t="shared" si="14"/>
        <v>442016.67</v>
      </c>
      <c r="AG62" s="16">
        <f t="shared" si="14"/>
        <v>405335.26</v>
      </c>
      <c r="AH62" s="16">
        <f t="shared" si="14"/>
        <v>369620.23999999993</v>
      </c>
      <c r="AI62" s="16">
        <f t="shared" si="14"/>
        <v>402802.72000000003</v>
      </c>
      <c r="AJ62" s="16">
        <f t="shared" si="14"/>
        <v>439291.5800000001</v>
      </c>
      <c r="AK62" s="16">
        <f t="shared" si="14"/>
        <v>389816.52</v>
      </c>
      <c r="AL62" s="16">
        <f t="shared" si="14"/>
        <v>168379.12</v>
      </c>
      <c r="AM62" s="16">
        <f t="shared" si="14"/>
        <v>4563099.92</v>
      </c>
      <c r="AN62" s="16">
        <f t="shared" si="14"/>
        <v>80009.99999999999</v>
      </c>
      <c r="AO62" s="16">
        <f t="shared" si="14"/>
        <v>70190</v>
      </c>
      <c r="AP62" s="52">
        <f>SUM(AP9:AQ61)</f>
        <v>49689.98</v>
      </c>
      <c r="AQ62" s="53"/>
      <c r="AR62" s="52">
        <f>SUM(AR9:AS61)</f>
        <v>28914.96</v>
      </c>
      <c r="AS62" s="53"/>
      <c r="AT62" s="16">
        <f t="shared" si="14"/>
        <v>70740.86</v>
      </c>
      <c r="AU62" s="16">
        <f t="shared" si="14"/>
        <v>0</v>
      </c>
      <c r="AV62" s="52">
        <f>SUM(AV9:AW61)</f>
        <v>44157.009999999995</v>
      </c>
      <c r="AW62" s="53"/>
      <c r="AX62" s="52">
        <f>SUM(AX9:AY61)</f>
        <v>116546.70000000001</v>
      </c>
      <c r="AY62" s="53"/>
      <c r="AZ62" s="52">
        <f>SUM(AZ9:BA61)</f>
        <v>51799.54000000001</v>
      </c>
      <c r="BA62" s="53"/>
      <c r="BB62" s="52">
        <f>SUM(BB9:BC61)</f>
        <v>48045.78</v>
      </c>
      <c r="BC62" s="53"/>
      <c r="BD62" s="52">
        <f>SUM(BD9:BE61)</f>
        <v>65504.25</v>
      </c>
      <c r="BE62" s="53"/>
      <c r="BF62" s="52">
        <f>SUM(BF9:BG61)</f>
        <v>39120.92</v>
      </c>
      <c r="BG62" s="53"/>
      <c r="BH62" s="16">
        <f t="shared" si="14"/>
        <v>664720</v>
      </c>
      <c r="BI62" s="16">
        <f t="shared" si="14"/>
        <v>65132.92</v>
      </c>
      <c r="BJ62" s="16">
        <f t="shared" si="14"/>
        <v>26235.95</v>
      </c>
      <c r="BK62" s="16">
        <f t="shared" si="14"/>
        <v>17852.54</v>
      </c>
      <c r="BL62" s="16">
        <f t="shared" si="14"/>
        <v>29206.530000000002</v>
      </c>
      <c r="BM62" s="16">
        <f t="shared" si="14"/>
        <v>15519.420000000002</v>
      </c>
      <c r="BN62" s="16">
        <f aca="true" t="shared" si="15" ref="BN62:DB62">SUM(BN9:BN61)</f>
        <v>22924.72</v>
      </c>
      <c r="BO62" s="16">
        <f t="shared" si="15"/>
        <v>20854.109999999997</v>
      </c>
      <c r="BP62" s="16">
        <f t="shared" si="15"/>
        <v>27630</v>
      </c>
      <c r="BQ62" s="16">
        <f t="shared" si="15"/>
        <v>31686.5</v>
      </c>
      <c r="BR62" s="16">
        <f t="shared" si="15"/>
        <v>43636.869999999995</v>
      </c>
      <c r="BS62" s="16">
        <f t="shared" si="15"/>
        <v>29079.04</v>
      </c>
      <c r="BT62" s="16">
        <f t="shared" si="15"/>
        <v>20241.56</v>
      </c>
      <c r="BU62" s="16">
        <f t="shared" si="15"/>
        <v>350000.16</v>
      </c>
      <c r="BV62" s="16">
        <f t="shared" si="15"/>
        <v>177920</v>
      </c>
      <c r="BW62" s="16">
        <f t="shared" si="15"/>
        <v>174298.8</v>
      </c>
      <c r="BX62" s="52">
        <f>SUM(BX9:BY61)</f>
        <v>177123.6</v>
      </c>
      <c r="BY62" s="53"/>
      <c r="BZ62" s="52">
        <f>SUM(BZ9:CA61)</f>
        <v>180007.6</v>
      </c>
      <c r="CA62" s="53"/>
      <c r="CB62" s="16">
        <f t="shared" si="15"/>
        <v>178000</v>
      </c>
      <c r="CC62" s="52">
        <f>SUM(CC9:CD61)</f>
        <v>203000</v>
      </c>
      <c r="CD62" s="53"/>
      <c r="CE62" s="52">
        <f>SUM(CE9:CF61)</f>
        <v>188890.4</v>
      </c>
      <c r="CF62" s="53"/>
      <c r="CG62" s="52">
        <f>SUM(CG9:CH61)</f>
        <v>195672</v>
      </c>
      <c r="CH62" s="53"/>
      <c r="CI62" s="52">
        <f>SUM(CI9:CJ61)</f>
        <v>156412.15</v>
      </c>
      <c r="CJ62" s="53"/>
      <c r="CK62" s="52">
        <f>SUM(CK9:CL61)</f>
        <v>220855.45</v>
      </c>
      <c r="CL62" s="53"/>
      <c r="CM62" s="52">
        <f>SUM(CM9:CN61)</f>
        <v>179438.8</v>
      </c>
      <c r="CN62" s="53"/>
      <c r="CO62" s="52">
        <f>SUM(CO9:CP61)</f>
        <v>204601.2</v>
      </c>
      <c r="CP62" s="53"/>
      <c r="CQ62" s="16">
        <f t="shared" si="15"/>
        <v>2236220</v>
      </c>
      <c r="CR62" s="16">
        <f t="shared" si="15"/>
        <v>320</v>
      </c>
      <c r="CS62" s="16">
        <f t="shared" si="15"/>
        <v>920</v>
      </c>
      <c r="CT62" s="16">
        <f t="shared" si="15"/>
        <v>940</v>
      </c>
      <c r="CU62" s="16">
        <f t="shared" si="15"/>
        <v>520</v>
      </c>
      <c r="CV62" s="16">
        <f t="shared" si="15"/>
        <v>620</v>
      </c>
      <c r="CW62" s="16">
        <f t="shared" si="15"/>
        <v>760</v>
      </c>
      <c r="CX62" s="16">
        <f t="shared" si="15"/>
        <v>440</v>
      </c>
      <c r="CY62" s="16">
        <f t="shared" si="15"/>
        <v>540</v>
      </c>
      <c r="CZ62" s="16">
        <f t="shared" si="15"/>
        <v>380</v>
      </c>
      <c r="DA62" s="16">
        <f t="shared" si="15"/>
        <v>600</v>
      </c>
      <c r="DB62" s="16">
        <f t="shared" si="15"/>
        <v>480</v>
      </c>
      <c r="DC62" s="16">
        <f>SUM(DC9:DC61)</f>
        <v>480</v>
      </c>
      <c r="DD62" s="16">
        <f>SUM(DD9:DD61)</f>
        <v>7000</v>
      </c>
      <c r="DE62" s="24">
        <f>SUM(DE9:DE61)</f>
        <v>28920110.199999996</v>
      </c>
      <c r="DF62" s="24">
        <f>SUM(DF9:DF61)</f>
        <v>2236220</v>
      </c>
      <c r="DG62" s="24">
        <f>SUM(DG9:DG61)</f>
        <v>7000</v>
      </c>
      <c r="DH62" s="7"/>
      <c r="DI62" s="7"/>
    </row>
    <row r="63" spans="109:111" ht="12.75">
      <c r="DE63" s="21"/>
      <c r="DF63" s="21"/>
      <c r="DG63" s="21"/>
    </row>
    <row r="64" spans="1:113" s="48" customFormat="1" ht="11.25">
      <c r="A64" s="29"/>
      <c r="B64" s="2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>+'[2]2019'!$L$279</f>
        <v>1864480.79</v>
      </c>
      <c r="Q64" s="12"/>
      <c r="R64" s="12">
        <f>+'[2]2019'!$L$319</f>
        <v>1043856.15</v>
      </c>
      <c r="S64" s="12"/>
      <c r="T64" s="12">
        <f>+'[2]2019'!$L$359</f>
        <v>2687107.52</v>
      </c>
      <c r="U64" s="12"/>
      <c r="V64" s="12">
        <f>+'[2]2019'!$L$399</f>
        <v>1781558.49</v>
      </c>
      <c r="W64" s="12"/>
      <c r="X64" s="12">
        <f>+'[2]2019'!$L$439</f>
        <v>1822842.17</v>
      </c>
      <c r="Y64" s="12"/>
      <c r="Z64" s="12">
        <f>+'[2]2019'!$M$439-'[1]Detaliere plati-circuit inchis'!$R$54</f>
        <v>23342290.119999994</v>
      </c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12">
        <f>+'[2]2019'!$M$437-'[1]Detaliere plati-circuit inchis'!$R$13</f>
        <v>4563099.92</v>
      </c>
      <c r="AN64" s="29"/>
      <c r="AO64" s="29"/>
      <c r="AP64" s="29"/>
      <c r="AQ64" s="12"/>
      <c r="AR64" s="12"/>
      <c r="AS64" s="12"/>
      <c r="AT64" s="29"/>
      <c r="AU64" s="29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>
        <f>+'[2]2019'!$M$438</f>
        <v>664720</v>
      </c>
      <c r="BI64" s="29"/>
      <c r="BJ64" s="29"/>
      <c r="BK64" s="29"/>
      <c r="BL64" s="29"/>
      <c r="BM64" s="29"/>
      <c r="BN64" s="29"/>
      <c r="BO64" s="29"/>
      <c r="BP64" s="12"/>
      <c r="BQ64" s="12"/>
      <c r="BR64" s="12"/>
      <c r="BS64" s="12"/>
      <c r="BT64" s="12"/>
      <c r="BU64" s="12">
        <f>+'[2]2019'!$M$440-'[1]Detaliere plati-circuit inchis'!$R$27</f>
        <v>350000.16000000015</v>
      </c>
      <c r="BV64" s="29"/>
      <c r="BW64" s="29"/>
      <c r="BX64" s="12"/>
      <c r="BY64" s="12"/>
      <c r="BZ64" s="29"/>
      <c r="CA64" s="29"/>
      <c r="CB64" s="29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>
        <f>+'[2]2019'!$M$443</f>
        <v>2236220</v>
      </c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12">
        <f>+'[2]2019'!$M$453-+'[1]Detaliere plati-circuit inchis'!$R$42</f>
        <v>7000</v>
      </c>
      <c r="DE64" s="47">
        <f>+'[2]2019'!$M$437+'[2]2019'!$M$438+'[2]2019'!$M$439+'[2]2019'!$M$440+'[2]2019'!$M$441-'[1]Detaliere plati-circuit inchis'!$R$13-'[1]Detaliere plati-circuit inchis'!$R$20-'[1]Detaliere plati-circuit inchis'!$R$27-'[1]Detaliere plati-circuit inchis'!$R$54</f>
        <v>28920110.199999996</v>
      </c>
      <c r="DF64" s="47">
        <f>+'[2]2019'!$M$443</f>
        <v>2236220</v>
      </c>
      <c r="DG64" s="47"/>
      <c r="DH64" s="29"/>
      <c r="DI64" s="29"/>
    </row>
    <row r="65" spans="16:111" ht="12.75">
      <c r="P65" s="8">
        <f>+P62-P64</f>
        <v>0</v>
      </c>
      <c r="Z65" s="12">
        <f>+Z62-Z64</f>
        <v>0</v>
      </c>
      <c r="AM65" s="12">
        <f>+AM62-AM64</f>
        <v>0</v>
      </c>
      <c r="BH65" s="12">
        <f>+BH62-BH64</f>
        <v>0</v>
      </c>
      <c r="BU65" s="12">
        <f>+BU62-BU64</f>
        <v>0</v>
      </c>
      <c r="CQ65" s="12">
        <f>+CQ62-CQ64</f>
        <v>0</v>
      </c>
      <c r="DD65" s="12">
        <f>+DD62-DD64</f>
        <v>0</v>
      </c>
      <c r="DE65" s="12">
        <f>+DE62-DE64</f>
        <v>0</v>
      </c>
      <c r="DF65" s="12">
        <f>+DF62-DF64</f>
        <v>0</v>
      </c>
      <c r="DG65" s="21"/>
    </row>
    <row r="66" spans="109:111" ht="12.75">
      <c r="DE66" s="21"/>
      <c r="DF66" s="21"/>
      <c r="DG66" s="21"/>
    </row>
    <row r="67" spans="109:111" ht="12.75">
      <c r="DE67" s="21"/>
      <c r="DF67" s="21"/>
      <c r="DG67" s="21"/>
    </row>
    <row r="68" spans="109:111" ht="12.75">
      <c r="DE68" s="21"/>
      <c r="DF68" s="21"/>
      <c r="DG68" s="21"/>
    </row>
    <row r="69" spans="27:39" ht="12.75">
      <c r="AA69" s="19" t="s">
        <v>81</v>
      </c>
      <c r="AB69" s="19"/>
      <c r="AC69" s="19"/>
      <c r="AD69" s="4"/>
      <c r="AE69" s="4"/>
      <c r="AF69" s="4"/>
      <c r="AG69" s="4"/>
      <c r="AH69" s="4"/>
      <c r="AI69" s="29"/>
      <c r="AJ69" s="29"/>
      <c r="AK69" s="29"/>
      <c r="AL69" s="29"/>
      <c r="AM69" s="4"/>
    </row>
    <row r="70" spans="27:39" ht="12.75">
      <c r="AA70" s="18" t="s">
        <v>5</v>
      </c>
      <c r="AB70" s="18" t="s">
        <v>6</v>
      </c>
      <c r="AC70" s="18" t="s">
        <v>7</v>
      </c>
      <c r="AD70" s="18" t="s">
        <v>8</v>
      </c>
      <c r="AE70" s="18" t="s">
        <v>9</v>
      </c>
      <c r="AF70" s="18" t="s">
        <v>10</v>
      </c>
      <c r="AG70" s="18" t="s">
        <v>11</v>
      </c>
      <c r="AH70" s="18" t="s">
        <v>12</v>
      </c>
      <c r="AI70" s="25" t="s">
        <v>13</v>
      </c>
      <c r="AJ70" s="25" t="s">
        <v>14</v>
      </c>
      <c r="AK70" s="25" t="s">
        <v>15</v>
      </c>
      <c r="AL70" s="25" t="s">
        <v>16</v>
      </c>
      <c r="AM70" s="18" t="s">
        <v>17</v>
      </c>
    </row>
    <row r="71" spans="27:39" ht="12.75">
      <c r="AA71" s="18" t="s">
        <v>75</v>
      </c>
      <c r="AB71" s="18" t="s">
        <v>75</v>
      </c>
      <c r="AC71" s="18" t="s">
        <v>75</v>
      </c>
      <c r="AD71" s="18" t="s">
        <v>75</v>
      </c>
      <c r="AE71" s="18" t="s">
        <v>75</v>
      </c>
      <c r="AF71" s="18" t="s">
        <v>75</v>
      </c>
      <c r="AG71" s="18" t="s">
        <v>75</v>
      </c>
      <c r="AH71" s="18" t="s">
        <v>75</v>
      </c>
      <c r="AI71" s="25" t="s">
        <v>75</v>
      </c>
      <c r="AJ71" s="25" t="s">
        <v>75</v>
      </c>
      <c r="AK71" s="25" t="s">
        <v>75</v>
      </c>
      <c r="AL71" s="25" t="s">
        <v>75</v>
      </c>
      <c r="AM71" s="18"/>
    </row>
    <row r="72" spans="1:39" ht="12.75">
      <c r="A72" s="27">
        <v>1</v>
      </c>
      <c r="B72" s="9" t="s">
        <v>44</v>
      </c>
      <c r="C72" s="8"/>
      <c r="AA72" s="10">
        <v>37952.37</v>
      </c>
      <c r="AB72" s="10">
        <v>0</v>
      </c>
      <c r="AC72" s="10">
        <v>27046.52</v>
      </c>
      <c r="AD72" s="10">
        <v>17011.11</v>
      </c>
      <c r="AE72" s="10">
        <v>69000</v>
      </c>
      <c r="AF72" s="10">
        <v>25740</v>
      </c>
      <c r="AG72" s="10">
        <f>4766+29706.52</f>
        <v>34472.520000000004</v>
      </c>
      <c r="AH72" s="10">
        <v>74228.13</v>
      </c>
      <c r="AI72" s="10">
        <v>59413.04</v>
      </c>
      <c r="AJ72" s="10">
        <v>59413.04</v>
      </c>
      <c r="AK72" s="10">
        <v>44559.78</v>
      </c>
      <c r="AL72" s="10"/>
      <c r="AM72" s="23">
        <f>SUM(AA72:AL72)</f>
        <v>448836.51</v>
      </c>
    </row>
    <row r="73" spans="1:39" ht="12.75">
      <c r="A73" s="27">
        <v>2</v>
      </c>
      <c r="B73" s="9" t="s">
        <v>54</v>
      </c>
      <c r="C73" s="8"/>
      <c r="AA73" s="10"/>
      <c r="AB73" s="10"/>
      <c r="AC73" s="10"/>
      <c r="AD73" s="10"/>
      <c r="AE73" s="10"/>
      <c r="AF73" s="10"/>
      <c r="AG73" s="10"/>
      <c r="AH73" s="10"/>
      <c r="AI73" s="10">
        <v>65461.96</v>
      </c>
      <c r="AJ73" s="10">
        <v>65461.96</v>
      </c>
      <c r="AK73" s="10">
        <v>65461.96</v>
      </c>
      <c r="AL73" s="10"/>
      <c r="AM73" s="23">
        <f>SUM(AA73:AL73)</f>
        <v>196385.88</v>
      </c>
    </row>
    <row r="74" spans="1:39" ht="12.75">
      <c r="A74" s="49">
        <v>3</v>
      </c>
      <c r="B74" s="26" t="s">
        <v>58</v>
      </c>
      <c r="C74" s="8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>
        <v>7.61</v>
      </c>
      <c r="AM74" s="23">
        <f>SUM(AA74:AL74)</f>
        <v>7.61</v>
      </c>
    </row>
    <row r="75" spans="1:113" s="44" customFormat="1" ht="12.75">
      <c r="A75" s="4"/>
      <c r="B75" s="4" t="s">
        <v>17</v>
      </c>
      <c r="C75" s="6"/>
      <c r="D75" s="6"/>
      <c r="E75" s="12"/>
      <c r="F75" s="12"/>
      <c r="G75" s="6"/>
      <c r="H75" s="12"/>
      <c r="I75" s="6"/>
      <c r="J75" s="6"/>
      <c r="K75" s="6"/>
      <c r="L75" s="6"/>
      <c r="M75" s="6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6"/>
      <c r="AA75" s="15">
        <f>SUM(AA72:AA74)</f>
        <v>37952.37</v>
      </c>
      <c r="AB75" s="15">
        <f aca="true" t="shared" si="16" ref="AB75:AM75">SUM(AB72:AB74)</f>
        <v>0</v>
      </c>
      <c r="AC75" s="15">
        <f t="shared" si="16"/>
        <v>27046.52</v>
      </c>
      <c r="AD75" s="15">
        <f t="shared" si="16"/>
        <v>17011.11</v>
      </c>
      <c r="AE75" s="15">
        <f t="shared" si="16"/>
        <v>69000</v>
      </c>
      <c r="AF75" s="15">
        <f t="shared" si="16"/>
        <v>25740</v>
      </c>
      <c r="AG75" s="15">
        <f t="shared" si="16"/>
        <v>34472.520000000004</v>
      </c>
      <c r="AH75" s="15">
        <f t="shared" si="16"/>
        <v>74228.13</v>
      </c>
      <c r="AI75" s="15">
        <f t="shared" si="16"/>
        <v>124875</v>
      </c>
      <c r="AJ75" s="15">
        <f t="shared" si="16"/>
        <v>124875</v>
      </c>
      <c r="AK75" s="15">
        <f t="shared" si="16"/>
        <v>110021.73999999999</v>
      </c>
      <c r="AL75" s="15">
        <f t="shared" si="16"/>
        <v>7.61</v>
      </c>
      <c r="AM75" s="15">
        <f t="shared" si="16"/>
        <v>645230</v>
      </c>
      <c r="AN75" s="4"/>
      <c r="AO75" s="4"/>
      <c r="AP75" s="4"/>
      <c r="AQ75" s="12"/>
      <c r="AR75" s="12"/>
      <c r="AS75" s="12"/>
      <c r="AT75" s="4"/>
      <c r="AU75" s="4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4"/>
      <c r="BI75" s="4"/>
      <c r="BJ75" s="4"/>
      <c r="BK75" s="4"/>
      <c r="BL75" s="4"/>
      <c r="BM75" s="4"/>
      <c r="BN75" s="4"/>
      <c r="BO75" s="4"/>
      <c r="BP75" s="12"/>
      <c r="BQ75" s="12"/>
      <c r="BR75" s="12"/>
      <c r="BS75" s="12"/>
      <c r="BT75" s="12"/>
      <c r="BU75" s="4"/>
      <c r="BV75" s="4"/>
      <c r="BW75" s="4"/>
      <c r="BX75" s="12"/>
      <c r="BY75" s="12"/>
      <c r="BZ75" s="29"/>
      <c r="CA75" s="29"/>
      <c r="CB75" s="4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8" ht="12.75">
      <c r="AM78" s="5">
        <f>+'[2]2019'!$M$442</f>
        <v>645230</v>
      </c>
    </row>
    <row r="79" ht="12.75">
      <c r="AM79" s="5">
        <f>+AM75-AM78</f>
        <v>0</v>
      </c>
    </row>
  </sheetData>
  <mergeCells count="58">
    <mergeCell ref="CM7:CN7"/>
    <mergeCell ref="CO7:CP7"/>
    <mergeCell ref="CM62:CN62"/>
    <mergeCell ref="CO62:CP62"/>
    <mergeCell ref="C5:DG5"/>
    <mergeCell ref="C62:D62"/>
    <mergeCell ref="C7:D7"/>
    <mergeCell ref="E7:F7"/>
    <mergeCell ref="E62:F62"/>
    <mergeCell ref="DE6:DG6"/>
    <mergeCell ref="AP7:AQ7"/>
    <mergeCell ref="AP62:AQ62"/>
    <mergeCell ref="P7:Q7"/>
    <mergeCell ref="G7:H7"/>
    <mergeCell ref="G62:H62"/>
    <mergeCell ref="BZ7:CA7"/>
    <mergeCell ref="BZ62:CA62"/>
    <mergeCell ref="I7:J7"/>
    <mergeCell ref="I62:J62"/>
    <mergeCell ref="BX7:BY7"/>
    <mergeCell ref="BX62:BY62"/>
    <mergeCell ref="AR7:AS7"/>
    <mergeCell ref="AR62:AS62"/>
    <mergeCell ref="L62:M62"/>
    <mergeCell ref="L7:M7"/>
    <mergeCell ref="AV7:AW7"/>
    <mergeCell ref="AV62:AW62"/>
    <mergeCell ref="N7:O7"/>
    <mergeCell ref="N62:O62"/>
    <mergeCell ref="T7:U7"/>
    <mergeCell ref="V7:W7"/>
    <mergeCell ref="X7:Y7"/>
    <mergeCell ref="V62:W62"/>
    <mergeCell ref="X62:Y62"/>
    <mergeCell ref="AX62:AY62"/>
    <mergeCell ref="P62:Q62"/>
    <mergeCell ref="CC7:CD7"/>
    <mergeCell ref="CC62:CD62"/>
    <mergeCell ref="R7:S7"/>
    <mergeCell ref="R62:S62"/>
    <mergeCell ref="AX7:AY7"/>
    <mergeCell ref="AZ7:BA7"/>
    <mergeCell ref="AZ62:BA62"/>
    <mergeCell ref="T62:U62"/>
    <mergeCell ref="BB7:BC7"/>
    <mergeCell ref="BB62:BC62"/>
    <mergeCell ref="CG7:CH7"/>
    <mergeCell ref="CI7:CJ7"/>
    <mergeCell ref="CG62:CH62"/>
    <mergeCell ref="CI62:CJ62"/>
    <mergeCell ref="BD62:BE62"/>
    <mergeCell ref="BF62:BG62"/>
    <mergeCell ref="BD7:BE7"/>
    <mergeCell ref="BF7:BG7"/>
    <mergeCell ref="CK7:CL7"/>
    <mergeCell ref="CK62:CL62"/>
    <mergeCell ref="CE62:CF62"/>
    <mergeCell ref="CE7:CF7"/>
  </mergeCells>
  <printOptions/>
  <pageMargins left="0.15748031496062992" right="0.15748031496062992" top="0.1968503937007874" bottom="0.1968503937007874" header="0.5118110236220472" footer="0.5118110236220472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8"/>
  <sheetViews>
    <sheetView workbookViewId="0" topLeftCell="A25">
      <selection activeCell="B53" sqref="B53"/>
    </sheetView>
  </sheetViews>
  <sheetFormatPr defaultColWidth="9.140625" defaultRowHeight="12.75"/>
  <cols>
    <col min="1" max="1" width="28.28125" style="0" bestFit="1" customWidth="1"/>
    <col min="2" max="2" width="11.7109375" style="7" bestFit="1" customWidth="1"/>
    <col min="3" max="3" width="29.8515625" style="0" customWidth="1"/>
    <col min="5" max="5" width="9.7109375" style="0" bestFit="1" customWidth="1"/>
    <col min="7" max="7" width="28.28125" style="0" bestFit="1" customWidth="1"/>
    <col min="8" max="8" width="11.7109375" style="7" bestFit="1" customWidth="1"/>
  </cols>
  <sheetData>
    <row r="1" spans="1:8" ht="12.75">
      <c r="A1" s="7" t="s">
        <v>25</v>
      </c>
      <c r="B1" s="8">
        <v>977.67</v>
      </c>
      <c r="C1" s="26" t="s">
        <v>25</v>
      </c>
      <c r="D1" s="36">
        <v>977.67</v>
      </c>
      <c r="E1" s="5">
        <f>+B1-D1</f>
        <v>0</v>
      </c>
      <c r="G1" s="7" t="s">
        <v>25</v>
      </c>
      <c r="H1" s="8">
        <v>977.67</v>
      </c>
    </row>
    <row r="2" spans="1:8" ht="12.75">
      <c r="A2" s="7" t="s">
        <v>26</v>
      </c>
      <c r="B2" s="8">
        <v>115096.97</v>
      </c>
      <c r="C2" s="26" t="s">
        <v>26</v>
      </c>
      <c r="D2" s="10">
        <v>115096.97</v>
      </c>
      <c r="E2" s="5">
        <f aca="true" t="shared" si="0" ref="E2:E53">+B2-D2</f>
        <v>0</v>
      </c>
      <c r="G2" s="7" t="s">
        <v>26</v>
      </c>
      <c r="H2" s="8">
        <v>115096.97</v>
      </c>
    </row>
    <row r="3" spans="1:8" ht="12.75">
      <c r="A3" s="7" t="s">
        <v>27</v>
      </c>
      <c r="B3" s="8">
        <v>140129.94</v>
      </c>
      <c r="C3" s="26" t="s">
        <v>27</v>
      </c>
      <c r="D3" s="10">
        <v>140129.94</v>
      </c>
      <c r="E3" s="5">
        <f t="shared" si="0"/>
        <v>0</v>
      </c>
      <c r="G3" s="7" t="s">
        <v>27</v>
      </c>
      <c r="H3" s="8">
        <v>140129.94</v>
      </c>
    </row>
    <row r="4" spans="1:8" ht="12.75">
      <c r="A4" s="7" t="s">
        <v>28</v>
      </c>
      <c r="B4" s="8">
        <v>8802.59</v>
      </c>
      <c r="C4" s="26" t="s">
        <v>28</v>
      </c>
      <c r="D4" s="10">
        <v>8802.59</v>
      </c>
      <c r="E4" s="5">
        <f t="shared" si="0"/>
        <v>0</v>
      </c>
      <c r="G4" s="7" t="s">
        <v>28</v>
      </c>
      <c r="H4" s="8">
        <v>8802.59</v>
      </c>
    </row>
    <row r="5" spans="1:8" ht="12.75">
      <c r="A5" s="7" t="s">
        <v>29</v>
      </c>
      <c r="B5" s="8">
        <v>151.57</v>
      </c>
      <c r="C5" s="26" t="s">
        <v>29</v>
      </c>
      <c r="D5" s="10">
        <v>151.57</v>
      </c>
      <c r="E5" s="5">
        <f t="shared" si="0"/>
        <v>0</v>
      </c>
      <c r="G5" s="7" t="s">
        <v>29</v>
      </c>
      <c r="H5" s="8">
        <v>151.57</v>
      </c>
    </row>
    <row r="6" spans="3:8" ht="12.75">
      <c r="C6" s="26" t="s">
        <v>30</v>
      </c>
      <c r="D6" s="10"/>
      <c r="E6" s="5">
        <f t="shared" si="0"/>
        <v>0</v>
      </c>
      <c r="G6" s="7" t="s">
        <v>31</v>
      </c>
      <c r="H6" s="8">
        <v>33136.03</v>
      </c>
    </row>
    <row r="7" spans="1:8" ht="12.75">
      <c r="A7" s="7" t="s">
        <v>31</v>
      </c>
      <c r="B7" s="8">
        <v>33136.03</v>
      </c>
      <c r="C7" s="26" t="s">
        <v>31</v>
      </c>
      <c r="D7" s="10">
        <v>33136.03</v>
      </c>
      <c r="E7" s="5">
        <f t="shared" si="0"/>
        <v>0</v>
      </c>
      <c r="G7" s="7" t="s">
        <v>32</v>
      </c>
      <c r="H7" s="8">
        <v>209.37</v>
      </c>
    </row>
    <row r="8" spans="1:8" ht="12.75">
      <c r="A8" s="7" t="s">
        <v>32</v>
      </c>
      <c r="B8" s="8">
        <v>209.37</v>
      </c>
      <c r="C8" s="26" t="s">
        <v>32</v>
      </c>
      <c r="D8" s="10">
        <v>209.37</v>
      </c>
      <c r="E8" s="5">
        <f t="shared" si="0"/>
        <v>0</v>
      </c>
      <c r="G8" s="7" t="s">
        <v>33</v>
      </c>
      <c r="H8" s="8">
        <v>423.17</v>
      </c>
    </row>
    <row r="9" spans="1:8" ht="12.75">
      <c r="A9" s="7" t="s">
        <v>33</v>
      </c>
      <c r="B9" s="8">
        <v>423.17</v>
      </c>
      <c r="C9" s="26" t="s">
        <v>33</v>
      </c>
      <c r="D9" s="10">
        <v>423.17</v>
      </c>
      <c r="E9" s="5">
        <f t="shared" si="0"/>
        <v>0</v>
      </c>
      <c r="G9" s="7" t="s">
        <v>34</v>
      </c>
      <c r="H9" s="8">
        <v>80673.63</v>
      </c>
    </row>
    <row r="10" spans="1:8" ht="12.75">
      <c r="A10" s="7" t="s">
        <v>34</v>
      </c>
      <c r="B10" s="8">
        <v>80673.63</v>
      </c>
      <c r="C10" s="26" t="s">
        <v>34</v>
      </c>
      <c r="D10" s="10">
        <v>80673.63</v>
      </c>
      <c r="E10" s="5">
        <f t="shared" si="0"/>
        <v>0</v>
      </c>
      <c r="G10" s="7" t="s">
        <v>35</v>
      </c>
      <c r="H10" s="8">
        <v>1013.52</v>
      </c>
    </row>
    <row r="11" spans="1:8" ht="12.75">
      <c r="A11" s="7" t="s">
        <v>35</v>
      </c>
      <c r="B11" s="8">
        <v>1013.52</v>
      </c>
      <c r="C11" s="26" t="s">
        <v>35</v>
      </c>
      <c r="D11" s="10">
        <v>1013.52</v>
      </c>
      <c r="E11" s="5">
        <f t="shared" si="0"/>
        <v>0</v>
      </c>
      <c r="G11" s="7" t="s">
        <v>36</v>
      </c>
      <c r="H11" s="8">
        <v>11354.61</v>
      </c>
    </row>
    <row r="12" spans="1:8" ht="12.75">
      <c r="A12" s="7" t="s">
        <v>36</v>
      </c>
      <c r="B12" s="8">
        <v>11354.61</v>
      </c>
      <c r="C12" s="26" t="s">
        <v>36</v>
      </c>
      <c r="D12" s="10">
        <v>11354.61</v>
      </c>
      <c r="E12" s="5">
        <f t="shared" si="0"/>
        <v>0</v>
      </c>
      <c r="G12" s="7" t="s">
        <v>37</v>
      </c>
      <c r="H12" s="8">
        <v>5831.04</v>
      </c>
    </row>
    <row r="13" spans="1:8" ht="12.75">
      <c r="A13" s="7" t="s">
        <v>37</v>
      </c>
      <c r="B13" s="8">
        <v>5831.04</v>
      </c>
      <c r="C13" s="26" t="s">
        <v>37</v>
      </c>
      <c r="D13" s="10">
        <v>5831.04</v>
      </c>
      <c r="E13" s="5">
        <f t="shared" si="0"/>
        <v>0</v>
      </c>
      <c r="G13" s="7" t="s">
        <v>77</v>
      </c>
      <c r="H13" s="8">
        <v>309.17</v>
      </c>
    </row>
    <row r="14" spans="1:8" ht="12.75">
      <c r="A14" s="7" t="s">
        <v>77</v>
      </c>
      <c r="B14" s="8">
        <v>309.17</v>
      </c>
      <c r="C14" s="7" t="s">
        <v>77</v>
      </c>
      <c r="D14" s="10">
        <v>309.17</v>
      </c>
      <c r="E14" s="5">
        <f t="shared" si="0"/>
        <v>0</v>
      </c>
      <c r="G14" s="7" t="s">
        <v>38</v>
      </c>
      <c r="H14" s="8">
        <v>437589.22</v>
      </c>
    </row>
    <row r="15" spans="1:8" ht="12.75">
      <c r="A15" s="7" t="s">
        <v>38</v>
      </c>
      <c r="B15" s="8">
        <v>437589.22</v>
      </c>
      <c r="C15" s="26" t="s">
        <v>38</v>
      </c>
      <c r="D15" s="10">
        <v>437589.22</v>
      </c>
      <c r="E15" s="5">
        <f t="shared" si="0"/>
        <v>0</v>
      </c>
      <c r="G15" s="7" t="s">
        <v>39</v>
      </c>
      <c r="H15" s="8">
        <v>13192.57</v>
      </c>
    </row>
    <row r="16" spans="1:8" ht="12.75">
      <c r="A16" s="7" t="s">
        <v>39</v>
      </c>
      <c r="B16" s="8">
        <v>13192.57</v>
      </c>
      <c r="C16" s="26" t="s">
        <v>39</v>
      </c>
      <c r="D16" s="10">
        <v>13192.57</v>
      </c>
      <c r="E16" s="5">
        <f t="shared" si="0"/>
        <v>0</v>
      </c>
      <c r="G16" s="7" t="s">
        <v>80</v>
      </c>
      <c r="H16" s="8">
        <v>83.55</v>
      </c>
    </row>
    <row r="17" spans="1:8" ht="12.75">
      <c r="A17" s="7" t="s">
        <v>80</v>
      </c>
      <c r="B17" s="8">
        <v>83.55</v>
      </c>
      <c r="C17" s="9" t="s">
        <v>80</v>
      </c>
      <c r="D17" s="10">
        <v>83.55</v>
      </c>
      <c r="E17" s="5">
        <f t="shared" si="0"/>
        <v>0</v>
      </c>
      <c r="G17" s="7" t="s">
        <v>40</v>
      </c>
      <c r="H17" s="8">
        <v>9.52</v>
      </c>
    </row>
    <row r="18" spans="1:8" ht="12.75">
      <c r="A18" s="7" t="s">
        <v>40</v>
      </c>
      <c r="B18" s="8">
        <v>9.52</v>
      </c>
      <c r="C18" s="26" t="s">
        <v>40</v>
      </c>
      <c r="D18" s="10">
        <v>9.52</v>
      </c>
      <c r="E18" s="5">
        <f t="shared" si="0"/>
        <v>0</v>
      </c>
      <c r="G18" s="7" t="s">
        <v>41</v>
      </c>
      <c r="H18" s="8">
        <v>12434.49</v>
      </c>
    </row>
    <row r="19" spans="1:8" ht="12.75">
      <c r="A19" s="7" t="s">
        <v>41</v>
      </c>
      <c r="B19" s="8">
        <v>12434.49</v>
      </c>
      <c r="C19" s="26" t="s">
        <v>41</v>
      </c>
      <c r="D19" s="10">
        <v>12434.49</v>
      </c>
      <c r="E19" s="5">
        <f t="shared" si="0"/>
        <v>0</v>
      </c>
      <c r="G19" s="7" t="s">
        <v>42</v>
      </c>
      <c r="H19" s="8">
        <v>13523.82</v>
      </c>
    </row>
    <row r="20" spans="1:8" ht="12.75">
      <c r="A20" s="7" t="s">
        <v>42</v>
      </c>
      <c r="B20" s="8">
        <v>13523.82</v>
      </c>
      <c r="C20" s="26" t="s">
        <v>42</v>
      </c>
      <c r="D20" s="10">
        <v>13523.82</v>
      </c>
      <c r="E20" s="5">
        <f t="shared" si="0"/>
        <v>0</v>
      </c>
      <c r="G20" s="7" t="s">
        <v>43</v>
      </c>
      <c r="H20" s="8">
        <v>3397.86</v>
      </c>
    </row>
    <row r="21" spans="1:8" ht="12.75">
      <c r="A21" s="7" t="s">
        <v>43</v>
      </c>
      <c r="B21" s="8">
        <v>3397.86</v>
      </c>
      <c r="C21" s="26" t="s">
        <v>43</v>
      </c>
      <c r="D21" s="10">
        <v>3397.86</v>
      </c>
      <c r="E21" s="5">
        <f t="shared" si="0"/>
        <v>0</v>
      </c>
      <c r="G21" s="7" t="s">
        <v>44</v>
      </c>
      <c r="H21" s="8">
        <v>555654.65</v>
      </c>
    </row>
    <row r="22" spans="1:8" ht="12.75">
      <c r="A22" s="7" t="s">
        <v>44</v>
      </c>
      <c r="B22" s="8">
        <v>555654.65</v>
      </c>
      <c r="C22" s="26" t="s">
        <v>44</v>
      </c>
      <c r="D22" s="10">
        <v>555654.65</v>
      </c>
      <c r="E22" s="5">
        <f t="shared" si="0"/>
        <v>0</v>
      </c>
      <c r="G22" s="7" t="s">
        <v>45</v>
      </c>
      <c r="H22" s="8">
        <v>22.99</v>
      </c>
    </row>
    <row r="23" spans="1:8" ht="12.75">
      <c r="A23" s="7" t="s">
        <v>45</v>
      </c>
      <c r="B23" s="8">
        <v>22.99</v>
      </c>
      <c r="C23" s="26" t="s">
        <v>45</v>
      </c>
      <c r="D23" s="10">
        <v>22.99</v>
      </c>
      <c r="E23" s="5">
        <f t="shared" si="0"/>
        <v>0</v>
      </c>
      <c r="G23" s="7" t="s">
        <v>47</v>
      </c>
      <c r="H23" s="8">
        <v>4888.27</v>
      </c>
    </row>
    <row r="24" spans="3:8" ht="12.75">
      <c r="C24" s="26" t="s">
        <v>46</v>
      </c>
      <c r="D24" s="10"/>
      <c r="E24" s="5">
        <f t="shared" si="0"/>
        <v>0</v>
      </c>
      <c r="G24" s="7" t="s">
        <v>86</v>
      </c>
      <c r="H24" s="8">
        <v>127988.04</v>
      </c>
    </row>
    <row r="25" spans="1:8" ht="12.75">
      <c r="A25" s="7" t="s">
        <v>47</v>
      </c>
      <c r="B25" s="8">
        <v>4888.27</v>
      </c>
      <c r="C25" s="26" t="s">
        <v>47</v>
      </c>
      <c r="D25" s="10">
        <v>4888.27</v>
      </c>
      <c r="E25" s="5">
        <f t="shared" si="0"/>
        <v>0</v>
      </c>
      <c r="G25" s="7" t="s">
        <v>50</v>
      </c>
      <c r="H25" s="8">
        <v>1137.64</v>
      </c>
    </row>
    <row r="26" spans="3:8" ht="12.75">
      <c r="C26" s="26" t="s">
        <v>49</v>
      </c>
      <c r="D26" s="10"/>
      <c r="E26" s="5">
        <f t="shared" si="0"/>
        <v>0</v>
      </c>
      <c r="G26" s="7" t="s">
        <v>51</v>
      </c>
      <c r="H26" s="8">
        <v>1927.03</v>
      </c>
    </row>
    <row r="27" spans="1:8" ht="12.75">
      <c r="A27" s="7" t="s">
        <v>50</v>
      </c>
      <c r="B27" s="8">
        <v>1137.64</v>
      </c>
      <c r="C27" s="26" t="s">
        <v>50</v>
      </c>
      <c r="D27" s="10">
        <v>1137.64</v>
      </c>
      <c r="E27" s="5">
        <f t="shared" si="0"/>
        <v>0</v>
      </c>
      <c r="G27" s="7" t="s">
        <v>52</v>
      </c>
      <c r="H27" s="8">
        <v>9.52</v>
      </c>
    </row>
    <row r="28" spans="1:8" ht="12.75">
      <c r="A28" s="7" t="s">
        <v>51</v>
      </c>
      <c r="B28" s="8">
        <v>1927.03</v>
      </c>
      <c r="C28" s="26" t="s">
        <v>51</v>
      </c>
      <c r="D28" s="10">
        <v>1927.03</v>
      </c>
      <c r="E28" s="5">
        <f t="shared" si="0"/>
        <v>0</v>
      </c>
      <c r="G28" s="7" t="s">
        <v>53</v>
      </c>
      <c r="H28" s="8">
        <v>25.66</v>
      </c>
    </row>
    <row r="29" spans="1:8" ht="12.75">
      <c r="A29" s="7" t="s">
        <v>52</v>
      </c>
      <c r="B29" s="8">
        <v>9.52</v>
      </c>
      <c r="C29" s="26" t="s">
        <v>52</v>
      </c>
      <c r="D29" s="10">
        <v>9.52</v>
      </c>
      <c r="E29" s="5">
        <f t="shared" si="0"/>
        <v>0</v>
      </c>
      <c r="G29" s="7" t="s">
        <v>54</v>
      </c>
      <c r="H29" s="8">
        <v>23285.61</v>
      </c>
    </row>
    <row r="30" spans="1:8" ht="12.75">
      <c r="A30" s="7" t="s">
        <v>53</v>
      </c>
      <c r="B30" s="8">
        <v>25.66</v>
      </c>
      <c r="C30" s="26" t="s">
        <v>53</v>
      </c>
      <c r="D30" s="10">
        <v>25.66</v>
      </c>
      <c r="E30" s="5">
        <f t="shared" si="0"/>
        <v>0</v>
      </c>
      <c r="G30" s="7" t="s">
        <v>55</v>
      </c>
      <c r="H30" s="8">
        <v>1208.96</v>
      </c>
    </row>
    <row r="31" spans="1:8" ht="12.75">
      <c r="A31" s="7" t="s">
        <v>54</v>
      </c>
      <c r="B31" s="8">
        <v>23285.61</v>
      </c>
      <c r="C31" s="26" t="s">
        <v>54</v>
      </c>
      <c r="D31" s="10">
        <v>23285.61</v>
      </c>
      <c r="E31" s="5">
        <f t="shared" si="0"/>
        <v>0</v>
      </c>
      <c r="G31" s="7" t="s">
        <v>56</v>
      </c>
      <c r="H31" s="8">
        <v>721.16</v>
      </c>
    </row>
    <row r="32" spans="3:8" ht="12.75">
      <c r="C32" s="7" t="s">
        <v>87</v>
      </c>
      <c r="D32" s="10"/>
      <c r="E32" s="5">
        <f t="shared" si="0"/>
        <v>0</v>
      </c>
      <c r="G32" s="7" t="s">
        <v>57</v>
      </c>
      <c r="H32" s="8">
        <v>2029.38</v>
      </c>
    </row>
    <row r="33" spans="1:8" ht="12.75">
      <c r="A33" s="7" t="s">
        <v>55</v>
      </c>
      <c r="B33" s="8">
        <v>1208.96</v>
      </c>
      <c r="C33" s="26" t="s">
        <v>55</v>
      </c>
      <c r="D33" s="10">
        <v>1208.96</v>
      </c>
      <c r="E33" s="5">
        <f t="shared" si="0"/>
        <v>0</v>
      </c>
      <c r="G33" s="7" t="s">
        <v>58</v>
      </c>
      <c r="H33" s="8">
        <v>880.44</v>
      </c>
    </row>
    <row r="34" spans="1:8" ht="12.75">
      <c r="A34" s="7" t="s">
        <v>56</v>
      </c>
      <c r="B34" s="8">
        <v>721.16</v>
      </c>
      <c r="C34" s="26" t="s">
        <v>56</v>
      </c>
      <c r="D34" s="10">
        <v>721.16</v>
      </c>
      <c r="E34" s="5">
        <f t="shared" si="0"/>
        <v>0</v>
      </c>
      <c r="G34" s="7" t="s">
        <v>59</v>
      </c>
      <c r="H34" s="8">
        <v>107.49</v>
      </c>
    </row>
    <row r="35" spans="1:8" ht="12.75">
      <c r="A35" s="7" t="s">
        <v>57</v>
      </c>
      <c r="B35" s="8">
        <v>2029.38</v>
      </c>
      <c r="C35" s="26" t="s">
        <v>57</v>
      </c>
      <c r="D35" s="10">
        <v>2029.38</v>
      </c>
      <c r="E35" s="5">
        <f t="shared" si="0"/>
        <v>0</v>
      </c>
      <c r="G35" s="7" t="s">
        <v>60</v>
      </c>
      <c r="H35" s="8">
        <v>2863.36</v>
      </c>
    </row>
    <row r="36" spans="1:8" ht="12.75">
      <c r="A36" s="7" t="s">
        <v>58</v>
      </c>
      <c r="B36" s="8">
        <v>880.44</v>
      </c>
      <c r="C36" s="26" t="s">
        <v>58</v>
      </c>
      <c r="D36" s="10">
        <v>880.44</v>
      </c>
      <c r="E36" s="5">
        <f t="shared" si="0"/>
        <v>0</v>
      </c>
      <c r="G36" s="7" t="s">
        <v>61</v>
      </c>
      <c r="H36" s="8">
        <v>543.11</v>
      </c>
    </row>
    <row r="37" spans="1:8" ht="12.75">
      <c r="A37" s="7" t="s">
        <v>59</v>
      </c>
      <c r="B37" s="8">
        <v>107.49</v>
      </c>
      <c r="C37" s="26" t="s">
        <v>59</v>
      </c>
      <c r="D37" s="10">
        <v>107.49</v>
      </c>
      <c r="E37" s="5">
        <f t="shared" si="0"/>
        <v>0</v>
      </c>
      <c r="G37" s="7" t="s">
        <v>62</v>
      </c>
      <c r="H37" s="8">
        <v>22.99</v>
      </c>
    </row>
    <row r="38" spans="1:8" ht="12.75">
      <c r="A38" s="7" t="s">
        <v>60</v>
      </c>
      <c r="B38" s="8">
        <v>2863.36</v>
      </c>
      <c r="C38" s="26" t="s">
        <v>60</v>
      </c>
      <c r="D38" s="10">
        <v>2863.36</v>
      </c>
      <c r="E38" s="5">
        <f t="shared" si="0"/>
        <v>0</v>
      </c>
      <c r="G38" s="7" t="s">
        <v>63</v>
      </c>
      <c r="H38" s="8">
        <v>215.73</v>
      </c>
    </row>
    <row r="39" spans="1:8" ht="12.75">
      <c r="A39" s="7" t="s">
        <v>61</v>
      </c>
      <c r="B39" s="8">
        <v>543.11</v>
      </c>
      <c r="C39" s="26" t="s">
        <v>61</v>
      </c>
      <c r="D39" s="10">
        <v>543.11</v>
      </c>
      <c r="E39" s="5">
        <f t="shared" si="0"/>
        <v>0</v>
      </c>
      <c r="G39" s="7" t="s">
        <v>64</v>
      </c>
      <c r="H39" s="8">
        <v>11220.26</v>
      </c>
    </row>
    <row r="40" spans="1:8" ht="12.75">
      <c r="A40" s="7" t="s">
        <v>62</v>
      </c>
      <c r="B40" s="8">
        <v>22.99</v>
      </c>
      <c r="C40" s="26" t="s">
        <v>62</v>
      </c>
      <c r="D40" s="10">
        <v>22.99</v>
      </c>
      <c r="E40" s="5">
        <f t="shared" si="0"/>
        <v>0</v>
      </c>
      <c r="G40" s="7" t="s">
        <v>65</v>
      </c>
      <c r="H40" s="8">
        <v>7499.1</v>
      </c>
    </row>
    <row r="41" spans="1:8" ht="12.75">
      <c r="A41" s="7" t="s">
        <v>63</v>
      </c>
      <c r="B41" s="8">
        <v>215.73</v>
      </c>
      <c r="C41" s="26" t="s">
        <v>63</v>
      </c>
      <c r="D41" s="10">
        <v>215.73</v>
      </c>
      <c r="E41" s="5">
        <f t="shared" si="0"/>
        <v>0</v>
      </c>
      <c r="G41" s="7" t="s">
        <v>66</v>
      </c>
      <c r="H41" s="8">
        <v>34.49</v>
      </c>
    </row>
    <row r="42" spans="1:8" ht="12.75">
      <c r="A42" s="7" t="s">
        <v>64</v>
      </c>
      <c r="B42" s="8">
        <v>11220.26</v>
      </c>
      <c r="C42" s="26" t="s">
        <v>64</v>
      </c>
      <c r="D42" s="10">
        <v>11220.26</v>
      </c>
      <c r="E42" s="5">
        <f t="shared" si="0"/>
        <v>0</v>
      </c>
      <c r="G42" s="7" t="s">
        <v>67</v>
      </c>
      <c r="H42" s="8">
        <v>187.33</v>
      </c>
    </row>
    <row r="43" spans="1:8" ht="12.75">
      <c r="A43" s="7" t="s">
        <v>65</v>
      </c>
      <c r="B43" s="8">
        <v>7499.1</v>
      </c>
      <c r="C43" s="26" t="s">
        <v>65</v>
      </c>
      <c r="D43" s="10">
        <v>7499.1</v>
      </c>
      <c r="E43" s="5">
        <f t="shared" si="0"/>
        <v>0</v>
      </c>
      <c r="G43" s="7" t="s">
        <v>85</v>
      </c>
      <c r="H43" s="8">
        <v>57328.94</v>
      </c>
    </row>
    <row r="44" spans="1:8" ht="12.75">
      <c r="A44" s="7" t="s">
        <v>66</v>
      </c>
      <c r="B44" s="8">
        <v>34.49</v>
      </c>
      <c r="C44" s="26" t="s">
        <v>66</v>
      </c>
      <c r="D44" s="10">
        <v>34.49</v>
      </c>
      <c r="E44" s="5">
        <f t="shared" si="0"/>
        <v>0</v>
      </c>
      <c r="G44" s="7" t="s">
        <v>69</v>
      </c>
      <c r="H44" s="8">
        <v>182.52</v>
      </c>
    </row>
    <row r="45" spans="1:8" ht="12.75">
      <c r="A45" s="7" t="s">
        <v>67</v>
      </c>
      <c r="B45" s="8">
        <v>187.33</v>
      </c>
      <c r="C45" s="26" t="s">
        <v>67</v>
      </c>
      <c r="D45" s="10">
        <v>187.33</v>
      </c>
      <c r="E45" s="5">
        <f t="shared" si="0"/>
        <v>0</v>
      </c>
      <c r="G45" s="7" t="s">
        <v>70</v>
      </c>
      <c r="H45" s="8">
        <v>127.65</v>
      </c>
    </row>
    <row r="46" spans="1:8" ht="12.75">
      <c r="A46" s="7" t="s">
        <v>85</v>
      </c>
      <c r="B46" s="8">
        <v>57328.94</v>
      </c>
      <c r="C46" s="26" t="s">
        <v>68</v>
      </c>
      <c r="D46" s="10">
        <v>57328.94</v>
      </c>
      <c r="E46" s="5">
        <f t="shared" si="0"/>
        <v>0</v>
      </c>
      <c r="G46" s="7" t="s">
        <v>71</v>
      </c>
      <c r="H46" s="8">
        <v>62381.89</v>
      </c>
    </row>
    <row r="47" spans="1:8" ht="12.75">
      <c r="A47" s="7" t="s">
        <v>86</v>
      </c>
      <c r="B47" s="8">
        <v>127988.04</v>
      </c>
      <c r="C47" s="26" t="s">
        <v>48</v>
      </c>
      <c r="D47" s="10">
        <v>127988.04</v>
      </c>
      <c r="E47" s="5">
        <f t="shared" si="0"/>
        <v>0</v>
      </c>
      <c r="G47" s="7" t="s">
        <v>72</v>
      </c>
      <c r="H47" s="8">
        <v>1770.14</v>
      </c>
    </row>
    <row r="48" spans="1:8" ht="12.75">
      <c r="A48" s="7" t="s">
        <v>69</v>
      </c>
      <c r="B48" s="8">
        <v>182.52</v>
      </c>
      <c r="C48" s="26" t="s">
        <v>69</v>
      </c>
      <c r="D48" s="10">
        <v>182.52</v>
      </c>
      <c r="E48" s="5">
        <f t="shared" si="0"/>
        <v>0</v>
      </c>
      <c r="G48" s="7" t="s">
        <v>73</v>
      </c>
      <c r="H48" s="8">
        <v>1768.17</v>
      </c>
    </row>
    <row r="49" spans="1:8" ht="12.75">
      <c r="A49" s="7" t="s">
        <v>70</v>
      </c>
      <c r="B49" s="8">
        <v>127.65</v>
      </c>
      <c r="C49" s="26" t="s">
        <v>70</v>
      </c>
      <c r="D49" s="10">
        <v>127.65</v>
      </c>
      <c r="E49" s="5">
        <f t="shared" si="0"/>
        <v>0</v>
      </c>
      <c r="G49" s="7" t="s">
        <v>74</v>
      </c>
      <c r="H49" s="8">
        <v>109702.87</v>
      </c>
    </row>
    <row r="50" spans="1:8" ht="12.75">
      <c r="A50" s="7" t="s">
        <v>71</v>
      </c>
      <c r="B50" s="8">
        <v>62381.89</v>
      </c>
      <c r="C50" s="26" t="s">
        <v>71</v>
      </c>
      <c r="D50" s="10">
        <v>62381.89</v>
      </c>
      <c r="E50" s="5">
        <f t="shared" si="0"/>
        <v>0</v>
      </c>
      <c r="G50" s="7"/>
      <c r="H50" s="5">
        <v>1854075.7</v>
      </c>
    </row>
    <row r="51" spans="1:7" ht="12.75">
      <c r="A51" s="7" t="s">
        <v>72</v>
      </c>
      <c r="B51" s="8">
        <v>1770.14</v>
      </c>
      <c r="C51" s="26" t="s">
        <v>72</v>
      </c>
      <c r="D51" s="10">
        <v>1770.14</v>
      </c>
      <c r="E51" s="5">
        <f t="shared" si="0"/>
        <v>0</v>
      </c>
      <c r="G51" s="7" t="s">
        <v>26</v>
      </c>
    </row>
    <row r="52" spans="1:7" ht="12.75">
      <c r="A52" s="7" t="s">
        <v>73</v>
      </c>
      <c r="B52" s="8">
        <v>1768.17</v>
      </c>
      <c r="C52" s="26" t="s">
        <v>73</v>
      </c>
      <c r="D52" s="10">
        <v>1768.17</v>
      </c>
      <c r="E52" s="5">
        <f t="shared" si="0"/>
        <v>0</v>
      </c>
      <c r="G52" s="7" t="s">
        <v>26</v>
      </c>
    </row>
    <row r="53" spans="1:7" ht="12.75">
      <c r="A53" s="7" t="s">
        <v>74</v>
      </c>
      <c r="B53" s="8">
        <v>109702.87</v>
      </c>
      <c r="C53" s="26" t="s">
        <v>74</v>
      </c>
      <c r="D53" s="10">
        <v>195985.09</v>
      </c>
      <c r="E53" s="5">
        <f t="shared" si="0"/>
        <v>-86282.22</v>
      </c>
      <c r="G53" s="7" t="s">
        <v>27</v>
      </c>
    </row>
    <row r="54" spans="1:7" ht="17.25" customHeight="1">
      <c r="A54" s="7"/>
      <c r="B54" s="8"/>
      <c r="G54" s="7" t="s">
        <v>27</v>
      </c>
    </row>
    <row r="55" spans="1:7" ht="12.75">
      <c r="A55" s="7"/>
      <c r="G55" s="7" t="s">
        <v>28</v>
      </c>
    </row>
    <row r="56" spans="1:7" ht="12.75">
      <c r="A56" s="7"/>
      <c r="G56" s="7" t="s">
        <v>28</v>
      </c>
    </row>
    <row r="57" spans="1:7" ht="12.75">
      <c r="A57" s="7"/>
      <c r="B57" s="8"/>
      <c r="G57" s="7" t="s">
        <v>31</v>
      </c>
    </row>
    <row r="58" spans="1:7" ht="12.75">
      <c r="A58" s="7"/>
      <c r="B58" s="8"/>
      <c r="G58" s="7" t="s">
        <v>31</v>
      </c>
    </row>
    <row r="59" spans="1:7" ht="12.75">
      <c r="A59" s="7"/>
      <c r="B59" s="8"/>
      <c r="G59" s="7" t="s">
        <v>34</v>
      </c>
    </row>
    <row r="60" spans="1:7" ht="12.75">
      <c r="A60" s="7"/>
      <c r="B60" s="8"/>
      <c r="G60" s="7" t="s">
        <v>34</v>
      </c>
    </row>
    <row r="61" spans="1:7" ht="12.75">
      <c r="A61" s="7"/>
      <c r="B61" s="8"/>
      <c r="G61" s="7" t="s">
        <v>36</v>
      </c>
    </row>
    <row r="62" spans="1:7" ht="12.75">
      <c r="A62" s="7"/>
      <c r="B62" s="8"/>
      <c r="G62" s="7" t="s">
        <v>37</v>
      </c>
    </row>
    <row r="63" spans="1:7" ht="12.75">
      <c r="A63" s="7"/>
      <c r="G63" s="7" t="s">
        <v>38</v>
      </c>
    </row>
    <row r="64" spans="1:7" ht="12.75">
      <c r="A64" s="7"/>
      <c r="B64" s="8"/>
      <c r="G64" s="7" t="s">
        <v>38</v>
      </c>
    </row>
    <row r="65" spans="1:7" ht="12.75">
      <c r="A65" s="7"/>
      <c r="B65" s="8"/>
      <c r="G65" s="7" t="s">
        <v>39</v>
      </c>
    </row>
    <row r="66" spans="1:7" ht="12.75">
      <c r="A66" s="7"/>
      <c r="B66" s="8"/>
      <c r="G66" s="7" t="s">
        <v>39</v>
      </c>
    </row>
    <row r="67" spans="1:7" ht="12.75">
      <c r="A67" s="7"/>
      <c r="B67" s="8"/>
      <c r="G67" s="7" t="s">
        <v>41</v>
      </c>
    </row>
    <row r="68" spans="1:7" ht="12.75">
      <c r="A68" s="7"/>
      <c r="G68" s="7" t="s">
        <v>42</v>
      </c>
    </row>
    <row r="69" spans="1:7" ht="12.75">
      <c r="A69" s="7"/>
      <c r="B69" s="8"/>
      <c r="G69" s="7" t="s">
        <v>42</v>
      </c>
    </row>
    <row r="70" spans="1:7" ht="12.75">
      <c r="A70" s="7"/>
      <c r="G70" s="7" t="s">
        <v>44</v>
      </c>
    </row>
    <row r="71" spans="1:7" ht="12.75">
      <c r="A71" s="7"/>
      <c r="G71" s="7" t="s">
        <v>44</v>
      </c>
    </row>
    <row r="72" spans="1:7" ht="12.75">
      <c r="A72" s="7"/>
      <c r="B72" s="8"/>
      <c r="G72" s="7" t="s">
        <v>47</v>
      </c>
    </row>
    <row r="73" spans="1:7" ht="12.75">
      <c r="A73" s="7"/>
      <c r="B73" s="8"/>
      <c r="G73" s="7" t="s">
        <v>86</v>
      </c>
    </row>
    <row r="74" spans="1:7" ht="12.75">
      <c r="A74" s="7"/>
      <c r="B74" s="8"/>
      <c r="G74" s="7" t="s">
        <v>86</v>
      </c>
    </row>
    <row r="75" spans="1:7" ht="12.75">
      <c r="A75" s="7"/>
      <c r="G75" s="7" t="s">
        <v>51</v>
      </c>
    </row>
    <row r="76" spans="1:7" ht="12.75">
      <c r="A76" s="7"/>
      <c r="G76" s="7" t="s">
        <v>54</v>
      </c>
    </row>
    <row r="77" spans="1:7" ht="12.75">
      <c r="A77" s="7"/>
      <c r="B77" s="8"/>
      <c r="G77" s="7" t="s">
        <v>54</v>
      </c>
    </row>
    <row r="78" spans="1:7" ht="12.75">
      <c r="A78" s="7"/>
      <c r="B78" s="8"/>
      <c r="G78" s="7" t="s">
        <v>60</v>
      </c>
    </row>
    <row r="79" spans="1:7" ht="12.75">
      <c r="A79" s="7"/>
      <c r="B79" s="8"/>
      <c r="G79" s="7" t="s">
        <v>64</v>
      </c>
    </row>
    <row r="80" spans="1:7" ht="12.75">
      <c r="A80" s="7"/>
      <c r="G80" s="7" t="s">
        <v>65</v>
      </c>
    </row>
    <row r="81" spans="1:7" ht="12.75">
      <c r="A81" s="7"/>
      <c r="G81" s="7" t="s">
        <v>65</v>
      </c>
    </row>
    <row r="82" spans="1:7" ht="12.75">
      <c r="A82" s="7"/>
      <c r="B82" s="8"/>
      <c r="G82" s="7" t="s">
        <v>85</v>
      </c>
    </row>
    <row r="83" spans="1:7" ht="12.75">
      <c r="A83" s="7"/>
      <c r="B83" s="8"/>
      <c r="G83" s="7" t="s">
        <v>85</v>
      </c>
    </row>
    <row r="84" spans="1:7" ht="12.75">
      <c r="A84" s="7"/>
      <c r="B84" s="8"/>
      <c r="G84" s="7" t="s">
        <v>71</v>
      </c>
    </row>
    <row r="85" spans="1:7" ht="12.75">
      <c r="A85" s="7"/>
      <c r="G85" s="7" t="s">
        <v>71</v>
      </c>
    </row>
    <row r="86" spans="1:7" ht="12.75">
      <c r="A86" s="7"/>
      <c r="G86" s="7" t="s">
        <v>74</v>
      </c>
    </row>
    <row r="87" spans="1:7" ht="12.75">
      <c r="A87" s="7"/>
      <c r="B87" s="5"/>
      <c r="G87" s="7" t="s">
        <v>74</v>
      </c>
    </row>
    <row r="88" spans="1:7" ht="12.75">
      <c r="A88" s="7"/>
      <c r="G88" s="7"/>
    </row>
    <row r="89" spans="1:7" ht="12.75">
      <c r="A89" s="7"/>
      <c r="G89" s="7"/>
    </row>
    <row r="90" spans="1:7" ht="12.75">
      <c r="A90" s="7"/>
      <c r="G90" s="7"/>
    </row>
    <row r="91" spans="1:7" ht="12.75">
      <c r="A91" s="7"/>
      <c r="G91" s="7"/>
    </row>
    <row r="92" spans="1:7" ht="12.75">
      <c r="A92" s="7"/>
      <c r="G92" s="7"/>
    </row>
    <row r="93" spans="1:7" ht="12.75">
      <c r="A93" s="7"/>
      <c r="G93" s="7"/>
    </row>
    <row r="94" spans="1:7" ht="12.75">
      <c r="A94" s="7"/>
      <c r="G94" s="7"/>
    </row>
    <row r="95" spans="1:7" ht="12.75">
      <c r="A95" s="7"/>
      <c r="G95" s="7"/>
    </row>
    <row r="141" ht="12.75">
      <c r="C141" s="5"/>
    </row>
    <row r="150" ht="12.75">
      <c r="C150" s="7"/>
    </row>
    <row r="151" ht="12.75">
      <c r="C151" s="7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  <row r="170" ht="12.75">
      <c r="C170" s="7"/>
    </row>
    <row r="171" ht="12.75">
      <c r="C171" s="7"/>
    </row>
    <row r="172" ht="12.75">
      <c r="C172" s="7"/>
    </row>
    <row r="173" ht="12.75">
      <c r="C173" s="7"/>
    </row>
    <row r="174" ht="12.75">
      <c r="C174" s="7"/>
    </row>
    <row r="175" ht="12.75">
      <c r="C175" s="7"/>
    </row>
    <row r="176" ht="12.75">
      <c r="C176" s="7"/>
    </row>
    <row r="177" ht="12.75">
      <c r="C177" s="7"/>
    </row>
    <row r="178" ht="12.75">
      <c r="C178" s="7"/>
    </row>
    <row r="179" ht="12.75">
      <c r="C179" s="7"/>
    </row>
    <row r="180" ht="12.75">
      <c r="C180" s="7"/>
    </row>
    <row r="181" ht="12.75">
      <c r="C181" s="7"/>
    </row>
    <row r="182" ht="12.75">
      <c r="C182" s="7"/>
    </row>
    <row r="183" ht="12.75">
      <c r="C183" s="7"/>
    </row>
    <row r="184" ht="12.75">
      <c r="C184" s="7"/>
    </row>
    <row r="185" ht="12.75">
      <c r="C185" s="7"/>
    </row>
    <row r="186" ht="12.75">
      <c r="C186" s="7"/>
    </row>
    <row r="187" ht="12.75">
      <c r="C187" s="7"/>
    </row>
    <row r="188" ht="12.75">
      <c r="C188" s="7"/>
    </row>
    <row r="189" ht="12.75">
      <c r="C189" s="7"/>
    </row>
    <row r="190" ht="12.75">
      <c r="C190" s="7"/>
    </row>
    <row r="191" ht="12.75">
      <c r="C191" s="7"/>
    </row>
    <row r="192" ht="12.75">
      <c r="C192" s="7"/>
    </row>
    <row r="193" ht="12.75">
      <c r="C193" s="7"/>
    </row>
    <row r="194" ht="12.75">
      <c r="C194" s="7"/>
    </row>
    <row r="195" ht="12.75">
      <c r="C195" s="7"/>
    </row>
    <row r="196" ht="12.75">
      <c r="C196" s="7"/>
    </row>
    <row r="197" ht="12.75">
      <c r="C197" s="7"/>
    </row>
    <row r="198" ht="12.75">
      <c r="C198" s="7"/>
    </row>
    <row r="199" ht="12.75">
      <c r="C199" s="7"/>
    </row>
    <row r="200" ht="12.75">
      <c r="C200" s="7"/>
    </row>
    <row r="201" ht="12.75">
      <c r="C201" s="7"/>
    </row>
    <row r="202" ht="12.75">
      <c r="C202" s="7"/>
    </row>
    <row r="203" ht="12.75">
      <c r="C203" s="7"/>
    </row>
    <row r="204" ht="12.75">
      <c r="C204" s="7"/>
    </row>
    <row r="205" ht="12.75">
      <c r="C205" s="7"/>
    </row>
    <row r="206" ht="12.75">
      <c r="C206" s="7"/>
    </row>
    <row r="207" ht="12.75">
      <c r="C207" s="7"/>
    </row>
    <row r="208" ht="12.75">
      <c r="C208" s="7"/>
    </row>
    <row r="209" ht="12.75">
      <c r="C209" s="7"/>
    </row>
    <row r="210" ht="12.75">
      <c r="C210" s="7"/>
    </row>
    <row r="211" ht="12.75">
      <c r="C211" s="7"/>
    </row>
    <row r="212" ht="12.75">
      <c r="C212" s="7"/>
    </row>
    <row r="213" ht="12.75">
      <c r="C213" s="7"/>
    </row>
    <row r="214" ht="12.75">
      <c r="C214" s="7"/>
    </row>
    <row r="215" ht="12.75">
      <c r="C215" s="7"/>
    </row>
    <row r="216" ht="12.75">
      <c r="C216" s="7"/>
    </row>
    <row r="217" ht="12.75">
      <c r="C217" s="7"/>
    </row>
    <row r="218" ht="12.75">
      <c r="C218" s="7"/>
    </row>
    <row r="219" ht="12.75">
      <c r="C219" s="7"/>
    </row>
    <row r="220" ht="12.75">
      <c r="C220" s="7"/>
    </row>
    <row r="221" ht="12.75">
      <c r="C221" s="7"/>
    </row>
    <row r="222" ht="12.75">
      <c r="C222" s="7"/>
    </row>
    <row r="223" ht="12.75">
      <c r="C223" s="7"/>
    </row>
    <row r="224" ht="12.75">
      <c r="C224" s="7"/>
    </row>
    <row r="225" ht="12.75">
      <c r="C225" s="7"/>
    </row>
    <row r="226" ht="12.75">
      <c r="C226" s="7"/>
    </row>
    <row r="227" ht="12.75">
      <c r="C227" s="7"/>
    </row>
    <row r="228" ht="12.75">
      <c r="C228" s="7"/>
    </row>
    <row r="229" ht="12.75">
      <c r="C229" s="7"/>
    </row>
    <row r="230" ht="12.75">
      <c r="C230" s="7"/>
    </row>
    <row r="231" ht="12.75">
      <c r="C231" s="7"/>
    </row>
    <row r="232" ht="12.75">
      <c r="C232" s="7"/>
    </row>
    <row r="233" ht="12.75">
      <c r="C233" s="7"/>
    </row>
    <row r="234" ht="12.75">
      <c r="C234" s="7"/>
    </row>
    <row r="235" ht="12.75">
      <c r="C235" s="7"/>
    </row>
    <row r="236" ht="12.75">
      <c r="C236" s="7"/>
    </row>
    <row r="237" ht="12.75">
      <c r="C237" s="7"/>
    </row>
    <row r="238" ht="12.75">
      <c r="C238" s="7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ht="12.75">
      <c r="C243" s="7"/>
    </row>
    <row r="244" ht="12.75">
      <c r="C244" s="7"/>
    </row>
    <row r="245" ht="12.75">
      <c r="C245" s="7"/>
    </row>
    <row r="246" ht="12.75">
      <c r="C246" s="7"/>
    </row>
    <row r="247" ht="12.75">
      <c r="C247" s="7"/>
    </row>
    <row r="248" ht="12.75">
      <c r="C248" s="7"/>
    </row>
    <row r="249" ht="12.75">
      <c r="C249" s="7"/>
    </row>
    <row r="250" ht="12.75">
      <c r="C250" s="7"/>
    </row>
    <row r="251" ht="12.75">
      <c r="C251" s="7"/>
    </row>
    <row r="252" ht="12.75">
      <c r="C252" s="7"/>
    </row>
    <row r="253" ht="12.75">
      <c r="C253" s="7"/>
    </row>
    <row r="254" ht="12.75">
      <c r="C254" s="7"/>
    </row>
    <row r="255" ht="12.75">
      <c r="C255" s="7"/>
    </row>
    <row r="256" ht="12.75">
      <c r="C256" s="7"/>
    </row>
    <row r="257" ht="12.75">
      <c r="C257" s="7"/>
    </row>
    <row r="258" ht="12.75">
      <c r="C258" s="7"/>
    </row>
    <row r="259" ht="12.75">
      <c r="C259" s="7"/>
    </row>
    <row r="260" ht="12.75">
      <c r="C260" s="7"/>
    </row>
    <row r="261" ht="12.75">
      <c r="C261" s="7"/>
    </row>
    <row r="262" ht="12.75">
      <c r="C262" s="7"/>
    </row>
    <row r="263" ht="12.75">
      <c r="C263" s="7"/>
    </row>
    <row r="264" ht="12.75">
      <c r="C264" s="7"/>
    </row>
    <row r="265" ht="12.75">
      <c r="C265" s="7"/>
    </row>
    <row r="266" ht="12.75">
      <c r="C266" s="7"/>
    </row>
    <row r="267" ht="12.75">
      <c r="C267" s="7"/>
    </row>
    <row r="268" ht="12.75">
      <c r="C268" s="7"/>
    </row>
    <row r="269" ht="12.75">
      <c r="C269" s="7"/>
    </row>
    <row r="270" ht="12.75">
      <c r="C270" s="7"/>
    </row>
    <row r="271" ht="12.75">
      <c r="C271" s="7"/>
    </row>
    <row r="272" ht="12.75">
      <c r="C272" s="7"/>
    </row>
    <row r="273" ht="12.75">
      <c r="C273" s="7"/>
    </row>
    <row r="274" ht="12.75">
      <c r="C274" s="7"/>
    </row>
    <row r="275" ht="12.75">
      <c r="C275" s="7"/>
    </row>
    <row r="276" ht="12.75">
      <c r="C276" s="7"/>
    </row>
    <row r="277" ht="12.75">
      <c r="C277" s="7"/>
    </row>
    <row r="278" ht="12.75">
      <c r="C278" s="7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O31" sqref="O31"/>
    </sheetView>
  </sheetViews>
  <sheetFormatPr defaultColWidth="9.140625" defaultRowHeight="12.75"/>
  <cols>
    <col min="1" max="1" width="28.7109375" style="0" customWidth="1"/>
    <col min="2" max="2" width="10.140625" style="30" bestFit="1" customWidth="1"/>
    <col min="9" max="9" width="35.28125" style="0" bestFit="1" customWidth="1"/>
    <col min="10" max="10" width="11.7109375" style="0" bestFit="1" customWidth="1"/>
    <col min="11" max="11" width="11.7109375" style="7" bestFit="1" customWidth="1"/>
    <col min="13" max="13" width="35.28125" style="0" bestFit="1" customWidth="1"/>
    <col min="14" max="14" width="10.00390625" style="8" bestFit="1" customWidth="1"/>
    <col min="16" max="16" width="35.28125" style="0" bestFit="1" customWidth="1"/>
  </cols>
  <sheetData>
    <row r="1" spans="1:17" ht="12.75">
      <c r="A1" t="s">
        <v>25</v>
      </c>
      <c r="B1" s="8">
        <v>977.67</v>
      </c>
      <c r="C1" s="26" t="s">
        <v>25</v>
      </c>
      <c r="I1" t="s">
        <v>25</v>
      </c>
      <c r="J1" s="5">
        <v>977.67</v>
      </c>
      <c r="K1" s="8">
        <f>+J1</f>
        <v>977.67</v>
      </c>
      <c r="M1" t="s">
        <v>26</v>
      </c>
      <c r="N1" s="5">
        <v>480</v>
      </c>
      <c r="P1" t="s">
        <v>25</v>
      </c>
      <c r="Q1">
        <v>977.67</v>
      </c>
    </row>
    <row r="2" spans="1:17" ht="12.75">
      <c r="A2" t="s">
        <v>26</v>
      </c>
      <c r="B2" s="8">
        <v>115096.97</v>
      </c>
      <c r="C2" s="26" t="s">
        <v>26</v>
      </c>
      <c r="I2" t="s">
        <v>26</v>
      </c>
      <c r="J2" s="5">
        <v>31162.58</v>
      </c>
      <c r="K2" s="8"/>
      <c r="M2" t="s">
        <v>26</v>
      </c>
      <c r="N2" s="5">
        <v>11640</v>
      </c>
      <c r="O2" s="5">
        <f>SUM(N1:N2)</f>
        <v>12120</v>
      </c>
      <c r="P2" t="s">
        <v>26</v>
      </c>
      <c r="Q2">
        <v>115096.97</v>
      </c>
    </row>
    <row r="3" spans="1:17" ht="12.75">
      <c r="A3" t="s">
        <v>27</v>
      </c>
      <c r="B3" s="8">
        <v>140129.94</v>
      </c>
      <c r="C3" s="26" t="s">
        <v>27</v>
      </c>
      <c r="I3" t="s">
        <v>26</v>
      </c>
      <c r="J3" s="5">
        <v>19363.65</v>
      </c>
      <c r="M3" t="s">
        <v>27</v>
      </c>
      <c r="N3" s="5">
        <v>14280</v>
      </c>
      <c r="P3" t="s">
        <v>27</v>
      </c>
      <c r="Q3">
        <v>140129.94</v>
      </c>
    </row>
    <row r="4" spans="1:17" ht="12.75">
      <c r="A4" t="s">
        <v>28</v>
      </c>
      <c r="B4" s="8">
        <v>8802.59</v>
      </c>
      <c r="C4" s="26" t="s">
        <v>28</v>
      </c>
      <c r="I4" t="s">
        <v>26</v>
      </c>
      <c r="J4" s="5">
        <v>64570.74</v>
      </c>
      <c r="K4" s="8">
        <f>SUM(J2:J4)</f>
        <v>115096.97</v>
      </c>
      <c r="M4" t="s">
        <v>28</v>
      </c>
      <c r="N4" s="5">
        <v>600</v>
      </c>
      <c r="P4" t="s">
        <v>28</v>
      </c>
      <c r="Q4">
        <v>8802.59</v>
      </c>
    </row>
    <row r="5" spans="1:17" ht="12.75">
      <c r="A5" t="s">
        <v>29</v>
      </c>
      <c r="B5" s="8">
        <v>151.57</v>
      </c>
      <c r="C5" s="26" t="s">
        <v>29</v>
      </c>
      <c r="I5" t="s">
        <v>27</v>
      </c>
      <c r="J5" s="5">
        <v>24010.99</v>
      </c>
      <c r="K5" s="8"/>
      <c r="M5" t="s">
        <v>31</v>
      </c>
      <c r="N5" s="5">
        <v>2700</v>
      </c>
      <c r="P5" t="s">
        <v>29</v>
      </c>
      <c r="Q5">
        <v>151.57</v>
      </c>
    </row>
    <row r="6" spans="3:17" ht="12.75">
      <c r="C6" s="26" t="s">
        <v>30</v>
      </c>
      <c r="I6" t="s">
        <v>27</v>
      </c>
      <c r="J6" s="5">
        <v>18869.09</v>
      </c>
      <c r="M6" t="s">
        <v>34</v>
      </c>
      <c r="N6" s="5">
        <v>1440</v>
      </c>
      <c r="P6" t="s">
        <v>31</v>
      </c>
      <c r="Q6">
        <v>33136.03</v>
      </c>
    </row>
    <row r="7" spans="1:17" ht="12.75">
      <c r="A7" t="s">
        <v>31</v>
      </c>
      <c r="B7" s="8">
        <v>33136.03</v>
      </c>
      <c r="C7" s="26" t="s">
        <v>31</v>
      </c>
      <c r="I7" t="s">
        <v>27</v>
      </c>
      <c r="J7" s="5">
        <v>97249.86</v>
      </c>
      <c r="K7" s="8">
        <f>SUM(J5:J7)</f>
        <v>140129.94</v>
      </c>
      <c r="M7" t="s">
        <v>34</v>
      </c>
      <c r="N7" s="5">
        <v>12120</v>
      </c>
      <c r="O7" s="5">
        <f>SUM(N6:N7)</f>
        <v>13560</v>
      </c>
      <c r="P7" t="s">
        <v>32</v>
      </c>
      <c r="Q7">
        <v>209.37</v>
      </c>
    </row>
    <row r="8" spans="1:17" ht="12.75">
      <c r="A8" t="s">
        <v>32</v>
      </c>
      <c r="B8" s="8">
        <v>209.37</v>
      </c>
      <c r="C8" s="26" t="s">
        <v>32</v>
      </c>
      <c r="I8" t="s">
        <v>28</v>
      </c>
      <c r="J8" s="5">
        <v>2202.09</v>
      </c>
      <c r="K8" s="8"/>
      <c r="M8" t="s">
        <v>36</v>
      </c>
      <c r="N8" s="5">
        <v>720</v>
      </c>
      <c r="P8" t="s">
        <v>33</v>
      </c>
      <c r="Q8">
        <v>423.17</v>
      </c>
    </row>
    <row r="9" spans="1:17" ht="12.75">
      <c r="A9" t="s">
        <v>33</v>
      </c>
      <c r="B9" s="8">
        <v>423.17</v>
      </c>
      <c r="C9" s="26" t="s">
        <v>33</v>
      </c>
      <c r="I9" t="s">
        <v>28</v>
      </c>
      <c r="J9" s="5">
        <v>1241.08</v>
      </c>
      <c r="M9" t="s">
        <v>37</v>
      </c>
      <c r="N9" s="5">
        <v>240</v>
      </c>
      <c r="P9" t="s">
        <v>34</v>
      </c>
      <c r="Q9">
        <v>80673.63</v>
      </c>
    </row>
    <row r="10" spans="1:17" ht="12.75">
      <c r="A10" t="s">
        <v>34</v>
      </c>
      <c r="B10" s="8">
        <v>80673.63</v>
      </c>
      <c r="C10" s="26" t="s">
        <v>34</v>
      </c>
      <c r="I10" t="s">
        <v>28</v>
      </c>
      <c r="J10" s="5">
        <v>5359.42</v>
      </c>
      <c r="K10" s="8">
        <f>SUM(J8:J10)</f>
        <v>8802.59</v>
      </c>
      <c r="M10" t="s">
        <v>38</v>
      </c>
      <c r="N10" s="5">
        <v>960</v>
      </c>
      <c r="P10" t="s">
        <v>35</v>
      </c>
      <c r="Q10">
        <v>1013.52</v>
      </c>
    </row>
    <row r="11" spans="1:17" ht="12.75">
      <c r="A11" t="s">
        <v>35</v>
      </c>
      <c r="B11" s="8">
        <v>1013.52</v>
      </c>
      <c r="C11" s="26" t="s">
        <v>35</v>
      </c>
      <c r="I11" t="s">
        <v>29</v>
      </c>
      <c r="J11" s="5">
        <v>151.57</v>
      </c>
      <c r="K11" s="8">
        <f>+J11</f>
        <v>151.57</v>
      </c>
      <c r="M11" t="s">
        <v>38</v>
      </c>
      <c r="N11" s="5">
        <v>4380</v>
      </c>
      <c r="P11" t="s">
        <v>36</v>
      </c>
      <c r="Q11">
        <v>11354.61</v>
      </c>
    </row>
    <row r="12" spans="1:17" ht="12.75">
      <c r="A12" t="s">
        <v>36</v>
      </c>
      <c r="B12" s="8">
        <v>11354.61</v>
      </c>
      <c r="C12" s="26" t="s">
        <v>36</v>
      </c>
      <c r="I12" t="s">
        <v>31</v>
      </c>
      <c r="J12" s="5">
        <v>10012.1</v>
      </c>
      <c r="M12" t="s">
        <v>38</v>
      </c>
      <c r="N12" s="5">
        <v>38400</v>
      </c>
      <c r="P12" t="s">
        <v>37</v>
      </c>
      <c r="Q12">
        <v>5831.04</v>
      </c>
    </row>
    <row r="13" spans="1:17" ht="12.75">
      <c r="A13" t="s">
        <v>37</v>
      </c>
      <c r="B13" s="8">
        <v>5831.04</v>
      </c>
      <c r="C13" s="26" t="s">
        <v>37</v>
      </c>
      <c r="I13" t="s">
        <v>31</v>
      </c>
      <c r="J13" s="5">
        <v>2457.41</v>
      </c>
      <c r="M13" t="s">
        <v>39</v>
      </c>
      <c r="N13" s="5">
        <v>1320</v>
      </c>
      <c r="P13" t="s">
        <v>77</v>
      </c>
      <c r="Q13">
        <v>309.17</v>
      </c>
    </row>
    <row r="14" spans="1:17" ht="12.75">
      <c r="A14" t="s">
        <v>77</v>
      </c>
      <c r="B14" s="8">
        <v>309.17</v>
      </c>
      <c r="C14" s="7" t="s">
        <v>77</v>
      </c>
      <c r="I14" t="s">
        <v>31</v>
      </c>
      <c r="J14" s="5">
        <v>20666.52</v>
      </c>
      <c r="K14" s="8">
        <f>SUM(J12:J14)</f>
        <v>33136.03</v>
      </c>
      <c r="M14" t="s">
        <v>41</v>
      </c>
      <c r="N14" s="5">
        <v>1080</v>
      </c>
      <c r="P14" t="s">
        <v>38</v>
      </c>
      <c r="Q14">
        <v>437589.22</v>
      </c>
    </row>
    <row r="15" spans="1:17" ht="12.75">
      <c r="A15" t="s">
        <v>38</v>
      </c>
      <c r="B15" s="8">
        <v>437589.22</v>
      </c>
      <c r="C15" s="26" t="s">
        <v>38</v>
      </c>
      <c r="I15" t="s">
        <v>32</v>
      </c>
      <c r="J15" s="5">
        <v>209.37</v>
      </c>
      <c r="K15" s="8">
        <f>+J15</f>
        <v>209.37</v>
      </c>
      <c r="M15" t="s">
        <v>42</v>
      </c>
      <c r="N15" s="5">
        <v>1320</v>
      </c>
      <c r="P15" t="s">
        <v>39</v>
      </c>
      <c r="Q15">
        <v>13192.57</v>
      </c>
    </row>
    <row r="16" spans="1:17" ht="12.75">
      <c r="A16" t="s">
        <v>39</v>
      </c>
      <c r="B16" s="8">
        <v>13192.57</v>
      </c>
      <c r="C16" s="26" t="s">
        <v>39</v>
      </c>
      <c r="I16" t="s">
        <v>33</v>
      </c>
      <c r="J16" s="5">
        <v>423.17</v>
      </c>
      <c r="K16" s="8">
        <f>+J16</f>
        <v>423.17</v>
      </c>
      <c r="M16" t="s">
        <v>44</v>
      </c>
      <c r="N16" s="5">
        <v>960</v>
      </c>
      <c r="P16" t="s">
        <v>80</v>
      </c>
      <c r="Q16">
        <v>83.55</v>
      </c>
    </row>
    <row r="17" spans="1:17" ht="12.75">
      <c r="A17" t="s">
        <v>80</v>
      </c>
      <c r="B17" s="8">
        <v>83.55</v>
      </c>
      <c r="C17" s="9" t="s">
        <v>80</v>
      </c>
      <c r="I17" t="s">
        <v>34</v>
      </c>
      <c r="J17" s="5">
        <v>10669.88</v>
      </c>
      <c r="M17" t="s">
        <v>44</v>
      </c>
      <c r="N17" s="5">
        <v>34812</v>
      </c>
      <c r="P17" t="s">
        <v>40</v>
      </c>
      <c r="Q17">
        <v>9.52</v>
      </c>
    </row>
    <row r="18" spans="1:17" ht="12.75">
      <c r="A18" t="s">
        <v>40</v>
      </c>
      <c r="B18" s="8">
        <v>9.52</v>
      </c>
      <c r="C18" s="26" t="s">
        <v>40</v>
      </c>
      <c r="I18" t="s">
        <v>34</v>
      </c>
      <c r="J18" s="5">
        <v>18046.15</v>
      </c>
      <c r="M18" t="s">
        <v>44</v>
      </c>
      <c r="N18" s="5">
        <v>20940</v>
      </c>
      <c r="P18" t="s">
        <v>41</v>
      </c>
      <c r="Q18">
        <v>12434.49</v>
      </c>
    </row>
    <row r="19" spans="1:17" ht="12.75">
      <c r="A19" t="s">
        <v>41</v>
      </c>
      <c r="B19" s="8">
        <v>12434.49</v>
      </c>
      <c r="C19" s="26" t="s">
        <v>41</v>
      </c>
      <c r="I19" t="s">
        <v>34</v>
      </c>
      <c r="J19" s="5">
        <v>51957.6</v>
      </c>
      <c r="K19" s="8">
        <f>SUM(J17:J19)</f>
        <v>80673.63</v>
      </c>
      <c r="M19" t="s">
        <v>47</v>
      </c>
      <c r="N19" s="5">
        <v>480</v>
      </c>
      <c r="P19" t="s">
        <v>42</v>
      </c>
      <c r="Q19">
        <v>13523.82</v>
      </c>
    </row>
    <row r="20" spans="1:17" ht="12.75">
      <c r="A20" t="s">
        <v>42</v>
      </c>
      <c r="B20" s="8">
        <v>13523.82</v>
      </c>
      <c r="C20" s="26" t="s">
        <v>42</v>
      </c>
      <c r="I20" t="s">
        <v>35</v>
      </c>
      <c r="J20" s="5">
        <v>1013.52</v>
      </c>
      <c r="K20" s="8">
        <f>+J20</f>
        <v>1013.52</v>
      </c>
      <c r="M20" t="s">
        <v>86</v>
      </c>
      <c r="N20" s="5">
        <v>1080</v>
      </c>
      <c r="P20" t="s">
        <v>43</v>
      </c>
      <c r="Q20">
        <v>3397.86</v>
      </c>
    </row>
    <row r="21" spans="1:17" ht="12.75">
      <c r="A21" t="s">
        <v>43</v>
      </c>
      <c r="B21" s="8">
        <v>3397.86</v>
      </c>
      <c r="C21" s="26" t="s">
        <v>43</v>
      </c>
      <c r="I21" t="s">
        <v>36</v>
      </c>
      <c r="J21" s="5">
        <v>5890.31</v>
      </c>
      <c r="M21" t="s">
        <v>86</v>
      </c>
      <c r="N21" s="5">
        <v>11760</v>
      </c>
      <c r="O21" s="5">
        <f>SUM(N20:N21)</f>
        <v>12840</v>
      </c>
      <c r="P21" t="s">
        <v>44</v>
      </c>
      <c r="Q21">
        <v>555654.65</v>
      </c>
    </row>
    <row r="22" spans="1:17" ht="12.75">
      <c r="A22" t="s">
        <v>44</v>
      </c>
      <c r="B22" s="8">
        <v>555654.65</v>
      </c>
      <c r="C22" s="26" t="s">
        <v>44</v>
      </c>
      <c r="I22" t="s">
        <v>36</v>
      </c>
      <c r="J22" s="5">
        <v>5464.3</v>
      </c>
      <c r="K22" s="8">
        <f>SUM(J21:J22)</f>
        <v>11354.61</v>
      </c>
      <c r="M22" t="s">
        <v>51</v>
      </c>
      <c r="N22" s="5">
        <v>240</v>
      </c>
      <c r="P22" t="s">
        <v>45</v>
      </c>
      <c r="Q22">
        <v>22.99</v>
      </c>
    </row>
    <row r="23" spans="1:17" ht="12.75">
      <c r="A23" t="s">
        <v>45</v>
      </c>
      <c r="B23" s="8">
        <v>22.99</v>
      </c>
      <c r="C23" s="26" t="s">
        <v>45</v>
      </c>
      <c r="I23" t="s">
        <v>37</v>
      </c>
      <c r="J23" s="5">
        <v>3608.48</v>
      </c>
      <c r="K23" s="8"/>
      <c r="M23" t="s">
        <v>54</v>
      </c>
      <c r="N23" s="5">
        <v>1380</v>
      </c>
      <c r="P23" t="s">
        <v>47</v>
      </c>
      <c r="Q23">
        <v>4888.27</v>
      </c>
    </row>
    <row r="24" spans="3:17" ht="12.75">
      <c r="C24" s="26" t="s">
        <v>46</v>
      </c>
      <c r="I24" t="s">
        <v>37</v>
      </c>
      <c r="J24" s="5">
        <v>2222.56</v>
      </c>
      <c r="K24" s="8">
        <f>SUM(J23:J24)</f>
        <v>5831.04</v>
      </c>
      <c r="M24" t="s">
        <v>60</v>
      </c>
      <c r="N24" s="5">
        <v>240</v>
      </c>
      <c r="P24" t="s">
        <v>86</v>
      </c>
      <c r="Q24">
        <v>127988.04</v>
      </c>
    </row>
    <row r="25" spans="1:17" ht="12.75">
      <c r="A25" t="s">
        <v>47</v>
      </c>
      <c r="B25" s="8">
        <v>4888.27</v>
      </c>
      <c r="C25" s="26" t="s">
        <v>47</v>
      </c>
      <c r="I25" t="s">
        <v>77</v>
      </c>
      <c r="J25" s="5">
        <v>309.17</v>
      </c>
      <c r="K25" s="8">
        <f>+J25</f>
        <v>309.17</v>
      </c>
      <c r="M25" t="s">
        <v>64</v>
      </c>
      <c r="N25" s="5">
        <v>240</v>
      </c>
      <c r="P25" t="s">
        <v>50</v>
      </c>
      <c r="Q25">
        <v>1137.64</v>
      </c>
    </row>
    <row r="26" spans="3:17" ht="12.75">
      <c r="C26" s="26" t="s">
        <v>49</v>
      </c>
      <c r="I26" t="s">
        <v>38</v>
      </c>
      <c r="J26" s="5">
        <v>97174.34</v>
      </c>
      <c r="M26" t="s">
        <v>65</v>
      </c>
      <c r="N26" s="5">
        <v>360</v>
      </c>
      <c r="P26" t="s">
        <v>51</v>
      </c>
      <c r="Q26">
        <v>1927.03</v>
      </c>
    </row>
    <row r="27" spans="1:17" ht="12.75">
      <c r="A27" t="s">
        <v>50</v>
      </c>
      <c r="B27" s="8">
        <v>1137.64</v>
      </c>
      <c r="C27" s="26" t="s">
        <v>50</v>
      </c>
      <c r="I27" t="s">
        <v>38</v>
      </c>
      <c r="J27" s="5">
        <v>51545.46</v>
      </c>
      <c r="M27" t="s">
        <v>85</v>
      </c>
      <c r="N27" s="5">
        <v>5040</v>
      </c>
      <c r="P27" t="s">
        <v>52</v>
      </c>
      <c r="Q27">
        <v>9.52</v>
      </c>
    </row>
    <row r="28" spans="1:17" ht="12.75">
      <c r="A28" t="s">
        <v>51</v>
      </c>
      <c r="B28" s="8">
        <v>1927.03</v>
      </c>
      <c r="C28" s="26" t="s">
        <v>51</v>
      </c>
      <c r="I28" t="s">
        <v>38</v>
      </c>
      <c r="J28" s="5">
        <v>288869.42</v>
      </c>
      <c r="K28" s="8">
        <f>SUM(J26:J28)</f>
        <v>437589.22</v>
      </c>
      <c r="M28" t="s">
        <v>71</v>
      </c>
      <c r="N28" s="5">
        <v>480</v>
      </c>
      <c r="P28" t="s">
        <v>53</v>
      </c>
      <c r="Q28">
        <v>25.66</v>
      </c>
    </row>
    <row r="29" spans="1:17" ht="12.75">
      <c r="A29" t="s">
        <v>52</v>
      </c>
      <c r="B29" s="8">
        <v>9.52</v>
      </c>
      <c r="C29" s="26" t="s">
        <v>52</v>
      </c>
      <c r="I29" t="s">
        <v>39</v>
      </c>
      <c r="J29" s="5">
        <v>7081.58</v>
      </c>
      <c r="M29" t="s">
        <v>71</v>
      </c>
      <c r="N29" s="5">
        <v>7500</v>
      </c>
      <c r="O29" s="5">
        <f>SUM(N28:N29)</f>
        <v>7980</v>
      </c>
      <c r="P29" t="s">
        <v>54</v>
      </c>
      <c r="Q29">
        <v>23285.61</v>
      </c>
    </row>
    <row r="30" spans="1:17" ht="12.75">
      <c r="A30" t="s">
        <v>53</v>
      </c>
      <c r="B30" s="8">
        <v>25.66</v>
      </c>
      <c r="C30" s="26" t="s">
        <v>53</v>
      </c>
      <c r="I30" t="s">
        <v>39</v>
      </c>
      <c r="J30" s="5">
        <v>1242.43</v>
      </c>
      <c r="M30" t="s">
        <v>74</v>
      </c>
      <c r="N30" s="5">
        <v>480</v>
      </c>
      <c r="P30" t="s">
        <v>55</v>
      </c>
      <c r="Q30">
        <v>1208.96</v>
      </c>
    </row>
    <row r="31" spans="1:17" ht="12.75">
      <c r="A31" t="s">
        <v>54</v>
      </c>
      <c r="B31" s="8">
        <v>23285.61</v>
      </c>
      <c r="C31" s="26" t="s">
        <v>54</v>
      </c>
      <c r="I31" t="s">
        <v>39</v>
      </c>
      <c r="J31" s="5">
        <v>4868.56</v>
      </c>
      <c r="K31" s="8">
        <f>SUM(J29:J31)</f>
        <v>13192.57</v>
      </c>
      <c r="M31" t="s">
        <v>74</v>
      </c>
      <c r="N31" s="5">
        <v>16920</v>
      </c>
      <c r="O31" s="5">
        <f>SUM(N30:N31)</f>
        <v>17400</v>
      </c>
      <c r="P31" t="s">
        <v>56</v>
      </c>
      <c r="Q31">
        <v>721.16</v>
      </c>
    </row>
    <row r="32" spans="1:17" ht="12.75">
      <c r="A32" t="s">
        <v>55</v>
      </c>
      <c r="B32" s="8">
        <v>1208.96</v>
      </c>
      <c r="C32" s="26" t="s">
        <v>55</v>
      </c>
      <c r="I32" t="s">
        <v>80</v>
      </c>
      <c r="J32" s="5">
        <v>83.55</v>
      </c>
      <c r="K32" s="8">
        <f>+J32</f>
        <v>83.55</v>
      </c>
      <c r="P32" t="s">
        <v>57</v>
      </c>
      <c r="Q32">
        <v>2029.38</v>
      </c>
    </row>
    <row r="33" spans="1:17" ht="12.75">
      <c r="A33" t="s">
        <v>56</v>
      </c>
      <c r="B33" s="8">
        <v>721.16</v>
      </c>
      <c r="C33" s="26" t="s">
        <v>56</v>
      </c>
      <c r="I33" t="s">
        <v>40</v>
      </c>
      <c r="J33" s="5">
        <v>9.52</v>
      </c>
      <c r="K33" s="8">
        <f>+J33</f>
        <v>9.52</v>
      </c>
      <c r="P33" t="s">
        <v>58</v>
      </c>
      <c r="Q33">
        <v>880.44</v>
      </c>
    </row>
    <row r="34" spans="1:17" ht="12.75">
      <c r="A34" t="s">
        <v>57</v>
      </c>
      <c r="B34" s="8">
        <v>2029.38</v>
      </c>
      <c r="C34" s="26" t="s">
        <v>57</v>
      </c>
      <c r="I34" t="s">
        <v>41</v>
      </c>
      <c r="J34" s="5">
        <v>3757.9</v>
      </c>
      <c r="P34" t="s">
        <v>59</v>
      </c>
      <c r="Q34">
        <v>107.49</v>
      </c>
    </row>
    <row r="35" spans="1:17" ht="12.75">
      <c r="A35" t="s">
        <v>58</v>
      </c>
      <c r="B35" s="8">
        <v>880.44</v>
      </c>
      <c r="C35" s="26" t="s">
        <v>58</v>
      </c>
      <c r="I35" t="s">
        <v>41</v>
      </c>
      <c r="J35" s="5">
        <v>8676.59</v>
      </c>
      <c r="K35" s="8">
        <f>SUM(J34:J35)</f>
        <v>12434.49</v>
      </c>
      <c r="P35" t="s">
        <v>60</v>
      </c>
      <c r="Q35">
        <v>2863.36</v>
      </c>
    </row>
    <row r="36" spans="1:17" ht="12.75">
      <c r="A36" t="s">
        <v>59</v>
      </c>
      <c r="B36" s="8">
        <v>107.49</v>
      </c>
      <c r="C36" s="26" t="s">
        <v>59</v>
      </c>
      <c r="I36" t="s">
        <v>42</v>
      </c>
      <c r="J36" s="5">
        <v>4539.91</v>
      </c>
      <c r="P36" t="s">
        <v>61</v>
      </c>
      <c r="Q36">
        <v>543.11</v>
      </c>
    </row>
    <row r="37" spans="1:17" ht="12.75">
      <c r="A37" t="s">
        <v>60</v>
      </c>
      <c r="B37" s="8">
        <v>2863.36</v>
      </c>
      <c r="C37" s="26" t="s">
        <v>60</v>
      </c>
      <c r="I37" t="s">
        <v>42</v>
      </c>
      <c r="J37" s="5">
        <v>2904.47</v>
      </c>
      <c r="P37" t="s">
        <v>62</v>
      </c>
      <c r="Q37">
        <v>22.99</v>
      </c>
    </row>
    <row r="38" spans="1:17" ht="12.75">
      <c r="A38" t="s">
        <v>61</v>
      </c>
      <c r="B38" s="8">
        <v>543.11</v>
      </c>
      <c r="C38" s="26" t="s">
        <v>61</v>
      </c>
      <c r="I38" t="s">
        <v>42</v>
      </c>
      <c r="J38" s="5">
        <v>6079.44</v>
      </c>
      <c r="K38" s="8">
        <f>SUM(J36:J38)</f>
        <v>13523.82</v>
      </c>
      <c r="P38" t="s">
        <v>63</v>
      </c>
      <c r="Q38">
        <v>215.73</v>
      </c>
    </row>
    <row r="39" spans="1:17" ht="12.75">
      <c r="A39" t="s">
        <v>62</v>
      </c>
      <c r="B39" s="8">
        <v>22.99</v>
      </c>
      <c r="C39" s="26" t="s">
        <v>62</v>
      </c>
      <c r="I39" t="s">
        <v>43</v>
      </c>
      <c r="J39" s="5">
        <v>3397.86</v>
      </c>
      <c r="K39" s="8">
        <f>+J39</f>
        <v>3397.86</v>
      </c>
      <c r="P39" t="s">
        <v>64</v>
      </c>
      <c r="Q39">
        <v>11220.26</v>
      </c>
    </row>
    <row r="40" spans="1:17" ht="12.75">
      <c r="A40" t="s">
        <v>63</v>
      </c>
      <c r="B40" s="8">
        <v>215.73</v>
      </c>
      <c r="C40" s="26" t="s">
        <v>63</v>
      </c>
      <c r="I40" t="s">
        <v>44</v>
      </c>
      <c r="J40" s="5">
        <v>164118.35</v>
      </c>
      <c r="P40" t="s">
        <v>65</v>
      </c>
      <c r="Q40">
        <v>7499.1</v>
      </c>
    </row>
    <row r="41" spans="1:17" ht="12.75">
      <c r="A41" t="s">
        <v>64</v>
      </c>
      <c r="B41" s="8">
        <v>11220.26</v>
      </c>
      <c r="C41" s="26" t="s">
        <v>64</v>
      </c>
      <c r="I41" t="s">
        <v>44</v>
      </c>
      <c r="J41" s="5">
        <v>78802.88</v>
      </c>
      <c r="K41" s="8"/>
      <c r="P41" t="s">
        <v>66</v>
      </c>
      <c r="Q41">
        <v>34.49</v>
      </c>
    </row>
    <row r="42" spans="1:17" ht="12.75">
      <c r="A42" t="s">
        <v>65</v>
      </c>
      <c r="B42" s="8">
        <v>7499.1</v>
      </c>
      <c r="C42" s="26" t="s">
        <v>65</v>
      </c>
      <c r="I42" t="s">
        <v>44</v>
      </c>
      <c r="J42" s="5">
        <v>312733.42</v>
      </c>
      <c r="K42" s="8">
        <f>SUM(J40:J42)</f>
        <v>555654.65</v>
      </c>
      <c r="P42" t="s">
        <v>67</v>
      </c>
      <c r="Q42">
        <v>187.33</v>
      </c>
    </row>
    <row r="43" spans="1:17" ht="12.75">
      <c r="A43" t="s">
        <v>66</v>
      </c>
      <c r="B43" s="8">
        <v>34.49</v>
      </c>
      <c r="C43" s="26" t="s">
        <v>66</v>
      </c>
      <c r="I43" t="s">
        <v>45</v>
      </c>
      <c r="J43" s="5">
        <v>22.99</v>
      </c>
      <c r="K43" s="8">
        <f>+J43</f>
        <v>22.99</v>
      </c>
      <c r="P43" t="s">
        <v>85</v>
      </c>
      <c r="Q43">
        <v>57328.94</v>
      </c>
    </row>
    <row r="44" spans="1:17" ht="12.75">
      <c r="A44" t="s">
        <v>67</v>
      </c>
      <c r="B44" s="8">
        <v>187.33</v>
      </c>
      <c r="C44" s="26" t="s">
        <v>67</v>
      </c>
      <c r="I44" t="s">
        <v>47</v>
      </c>
      <c r="J44" s="5">
        <v>2445.68</v>
      </c>
      <c r="K44" s="8"/>
      <c r="P44" t="s">
        <v>69</v>
      </c>
      <c r="Q44">
        <v>182.52</v>
      </c>
    </row>
    <row r="45" spans="1:17" ht="12.75">
      <c r="A45" t="s">
        <v>85</v>
      </c>
      <c r="B45" s="8">
        <v>57328.94</v>
      </c>
      <c r="C45" s="26" t="s">
        <v>68</v>
      </c>
      <c r="I45" t="s">
        <v>47</v>
      </c>
      <c r="J45" s="5">
        <v>2442.59</v>
      </c>
      <c r="K45" s="8">
        <f>SUM(J44:J45)</f>
        <v>4888.27</v>
      </c>
      <c r="P45" t="s">
        <v>70</v>
      </c>
      <c r="Q45">
        <v>127.65</v>
      </c>
    </row>
    <row r="46" spans="1:17" ht="12.75">
      <c r="A46" t="s">
        <v>86</v>
      </c>
      <c r="B46" s="8">
        <v>127988.04</v>
      </c>
      <c r="C46" s="26" t="s">
        <v>48</v>
      </c>
      <c r="I46" t="s">
        <v>86</v>
      </c>
      <c r="J46" s="5">
        <v>45890.51</v>
      </c>
      <c r="P46" t="s">
        <v>71</v>
      </c>
      <c r="Q46">
        <v>62381.89</v>
      </c>
    </row>
    <row r="47" spans="1:17" ht="12.75">
      <c r="A47" t="s">
        <v>69</v>
      </c>
      <c r="B47" s="8">
        <v>182.52</v>
      </c>
      <c r="C47" s="26" t="s">
        <v>69</v>
      </c>
      <c r="I47" t="s">
        <v>86</v>
      </c>
      <c r="J47" s="5">
        <v>14654.36</v>
      </c>
      <c r="K47" s="8"/>
      <c r="P47" t="s">
        <v>72</v>
      </c>
      <c r="Q47">
        <v>1770.14</v>
      </c>
    </row>
    <row r="48" spans="1:17" ht="12.75">
      <c r="A48" t="s">
        <v>70</v>
      </c>
      <c r="B48" s="8">
        <v>127.65</v>
      </c>
      <c r="C48" s="26" t="s">
        <v>70</v>
      </c>
      <c r="I48" t="s">
        <v>86</v>
      </c>
      <c r="J48" s="5">
        <v>67443.17</v>
      </c>
      <c r="K48" s="8">
        <f>SUM(J46:J48)</f>
        <v>127988.04000000001</v>
      </c>
      <c r="P48" t="s">
        <v>73</v>
      </c>
      <c r="Q48">
        <v>1768.17</v>
      </c>
    </row>
    <row r="49" spans="1:17" ht="12.75">
      <c r="A49" t="s">
        <v>71</v>
      </c>
      <c r="B49" s="8">
        <v>62381.89</v>
      </c>
      <c r="C49" s="26" t="s">
        <v>71</v>
      </c>
      <c r="I49" t="s">
        <v>50</v>
      </c>
      <c r="J49" s="5">
        <v>1137.64</v>
      </c>
      <c r="K49" s="8">
        <f>+J49</f>
        <v>1137.64</v>
      </c>
      <c r="P49" t="s">
        <v>74</v>
      </c>
      <c r="Q49">
        <v>195985.09</v>
      </c>
    </row>
    <row r="50" spans="1:17" ht="12.75">
      <c r="A50" t="s">
        <v>72</v>
      </c>
      <c r="B50" s="8">
        <v>1770.14</v>
      </c>
      <c r="C50" s="26" t="s">
        <v>72</v>
      </c>
      <c r="I50" t="s">
        <v>51</v>
      </c>
      <c r="J50" s="5">
        <v>413.76</v>
      </c>
      <c r="K50" s="8"/>
      <c r="Q50">
        <v>1940357.92</v>
      </c>
    </row>
    <row r="51" spans="1:16" ht="12.75">
      <c r="A51" t="s">
        <v>73</v>
      </c>
      <c r="B51" s="8">
        <v>1768.17</v>
      </c>
      <c r="C51" s="26" t="s">
        <v>73</v>
      </c>
      <c r="I51" t="s">
        <v>51</v>
      </c>
      <c r="J51" s="5">
        <v>1513.27</v>
      </c>
      <c r="K51" s="8">
        <f>SUM(J50:J51)</f>
        <v>1927.03</v>
      </c>
      <c r="P51" t="s">
        <v>26</v>
      </c>
    </row>
    <row r="52" spans="1:16" ht="12.75">
      <c r="A52" t="s">
        <v>74</v>
      </c>
      <c r="B52" s="8">
        <v>195985.09</v>
      </c>
      <c r="C52" s="26" t="s">
        <v>74</v>
      </c>
      <c r="I52" t="s">
        <v>52</v>
      </c>
      <c r="J52" s="5">
        <v>9.52</v>
      </c>
      <c r="K52" s="8">
        <f>+J52</f>
        <v>9.52</v>
      </c>
      <c r="P52" t="s">
        <v>26</v>
      </c>
    </row>
    <row r="53" spans="2:16" ht="12.75">
      <c r="B53" s="8"/>
      <c r="I53" t="s">
        <v>53</v>
      </c>
      <c r="J53" s="5">
        <v>25.66</v>
      </c>
      <c r="K53" s="8">
        <f>+J53</f>
        <v>25.66</v>
      </c>
      <c r="P53" t="s">
        <v>27</v>
      </c>
    </row>
    <row r="54" spans="9:16" ht="12.75">
      <c r="I54" t="s">
        <v>54</v>
      </c>
      <c r="J54" s="5">
        <v>15522.75</v>
      </c>
      <c r="K54" s="8"/>
      <c r="P54" t="s">
        <v>27</v>
      </c>
    </row>
    <row r="55" spans="2:16" ht="12.75">
      <c r="B55" s="31"/>
      <c r="I55" t="s">
        <v>54</v>
      </c>
      <c r="J55" s="5">
        <v>2071.86</v>
      </c>
      <c r="K55" s="8"/>
      <c r="P55" t="s">
        <v>28</v>
      </c>
    </row>
    <row r="56" spans="9:16" ht="12.75">
      <c r="I56" t="s">
        <v>54</v>
      </c>
      <c r="J56" s="5">
        <v>5691</v>
      </c>
      <c r="K56" s="8">
        <f>SUM(J54:J56)</f>
        <v>23285.61</v>
      </c>
      <c r="P56" t="s">
        <v>28</v>
      </c>
    </row>
    <row r="57" spans="9:16" ht="12.75">
      <c r="I57" t="s">
        <v>55</v>
      </c>
      <c r="J57" s="5">
        <v>1208.96</v>
      </c>
      <c r="K57" s="8">
        <f>+J57</f>
        <v>1208.96</v>
      </c>
      <c r="P57" t="s">
        <v>31</v>
      </c>
    </row>
    <row r="58" spans="9:16" ht="12.75">
      <c r="I58" t="s">
        <v>56</v>
      </c>
      <c r="J58" s="5">
        <v>721.16</v>
      </c>
      <c r="K58" s="8">
        <f>+J58</f>
        <v>721.16</v>
      </c>
      <c r="P58" t="s">
        <v>31</v>
      </c>
    </row>
    <row r="59" spans="9:16" ht="12.75">
      <c r="I59" t="s">
        <v>57</v>
      </c>
      <c r="J59" s="5">
        <v>2029.38</v>
      </c>
      <c r="K59" s="8">
        <f>+J59</f>
        <v>2029.38</v>
      </c>
      <c r="P59" t="s">
        <v>34</v>
      </c>
    </row>
    <row r="60" spans="9:16" ht="12.75">
      <c r="I60" t="s">
        <v>58</v>
      </c>
      <c r="J60" s="5">
        <v>880.44</v>
      </c>
      <c r="K60" s="8">
        <f>+J60</f>
        <v>880.44</v>
      </c>
      <c r="P60" t="s">
        <v>34</v>
      </c>
    </row>
    <row r="61" spans="9:16" ht="12.75">
      <c r="I61" t="s">
        <v>59</v>
      </c>
      <c r="J61" s="5">
        <v>107.49</v>
      </c>
      <c r="K61" s="8">
        <f>+J61</f>
        <v>107.49</v>
      </c>
      <c r="P61" t="s">
        <v>36</v>
      </c>
    </row>
    <row r="62" spans="9:16" ht="12.75">
      <c r="I62" t="s">
        <v>60</v>
      </c>
      <c r="J62" s="5">
        <v>1833.92</v>
      </c>
      <c r="K62" s="8"/>
      <c r="P62" t="s">
        <v>37</v>
      </c>
    </row>
    <row r="63" spans="9:16" ht="12.75">
      <c r="I63" t="s">
        <v>60</v>
      </c>
      <c r="J63" s="5">
        <v>1029.44</v>
      </c>
      <c r="K63" s="8">
        <f>SUM(J62:J63)</f>
        <v>2863.36</v>
      </c>
      <c r="P63" t="s">
        <v>38</v>
      </c>
    </row>
    <row r="64" spans="9:16" ht="12.75">
      <c r="I64" t="s">
        <v>61</v>
      </c>
      <c r="J64" s="5">
        <v>543.11</v>
      </c>
      <c r="K64" s="8">
        <f>+J64</f>
        <v>543.11</v>
      </c>
      <c r="P64" t="s">
        <v>38</v>
      </c>
    </row>
    <row r="65" spans="9:16" ht="12.75">
      <c r="I65" t="s">
        <v>62</v>
      </c>
      <c r="J65" s="5">
        <v>22.99</v>
      </c>
      <c r="K65" s="8">
        <f>+J65</f>
        <v>22.99</v>
      </c>
      <c r="P65" t="s">
        <v>39</v>
      </c>
    </row>
    <row r="66" spans="9:16" ht="12.75">
      <c r="I66" t="s">
        <v>63</v>
      </c>
      <c r="J66" s="5">
        <v>215.73</v>
      </c>
      <c r="K66" s="8">
        <f>+J66</f>
        <v>215.73</v>
      </c>
      <c r="P66" t="s">
        <v>39</v>
      </c>
    </row>
    <row r="67" spans="9:16" ht="12.75">
      <c r="I67" t="s">
        <v>64</v>
      </c>
      <c r="J67" s="5">
        <v>7126.38</v>
      </c>
      <c r="K67" s="8"/>
      <c r="P67" t="s">
        <v>41</v>
      </c>
    </row>
    <row r="68" spans="9:16" ht="12.75">
      <c r="I68" t="s">
        <v>64</v>
      </c>
      <c r="J68" s="5">
        <v>4093.88</v>
      </c>
      <c r="K68" s="8">
        <f>SUM(J67:J68)</f>
        <v>11220.26</v>
      </c>
      <c r="P68" t="s">
        <v>42</v>
      </c>
    </row>
    <row r="69" spans="9:16" ht="12.75">
      <c r="I69" t="s">
        <v>65</v>
      </c>
      <c r="J69" s="5">
        <v>4458.85</v>
      </c>
      <c r="P69" t="s">
        <v>42</v>
      </c>
    </row>
    <row r="70" spans="9:16" ht="12.75">
      <c r="I70" t="s">
        <v>65</v>
      </c>
      <c r="J70" s="5">
        <v>624.4</v>
      </c>
      <c r="P70" t="s">
        <v>44</v>
      </c>
    </row>
    <row r="71" spans="9:16" ht="12.75">
      <c r="I71" t="s">
        <v>65</v>
      </c>
      <c r="J71" s="5">
        <v>2415.85</v>
      </c>
      <c r="K71" s="8">
        <f>SUM(J69:J71)</f>
        <v>7499.1</v>
      </c>
      <c r="P71" t="s">
        <v>44</v>
      </c>
    </row>
    <row r="72" spans="9:16" ht="12.75">
      <c r="I72" t="s">
        <v>66</v>
      </c>
      <c r="J72" s="5">
        <v>34.49</v>
      </c>
      <c r="K72" s="8">
        <f>+J72</f>
        <v>34.49</v>
      </c>
      <c r="P72" t="s">
        <v>47</v>
      </c>
    </row>
    <row r="73" spans="9:16" ht="12.75">
      <c r="I73" t="s">
        <v>67</v>
      </c>
      <c r="J73" s="5">
        <v>187.33</v>
      </c>
      <c r="K73" s="8">
        <f>+J73</f>
        <v>187.33</v>
      </c>
      <c r="P73" t="s">
        <v>86</v>
      </c>
    </row>
    <row r="74" spans="9:16" ht="12.75">
      <c r="I74" t="s">
        <v>85</v>
      </c>
      <c r="J74" s="5">
        <v>24871.9</v>
      </c>
      <c r="K74" s="8"/>
      <c r="P74" t="s">
        <v>86</v>
      </c>
    </row>
    <row r="75" spans="9:16" ht="12.75">
      <c r="I75" t="s">
        <v>85</v>
      </c>
      <c r="J75" s="5">
        <v>7044.95</v>
      </c>
      <c r="P75" t="s">
        <v>51</v>
      </c>
    </row>
    <row r="76" spans="9:16" ht="12.75">
      <c r="I76" t="s">
        <v>85</v>
      </c>
      <c r="J76" s="5">
        <v>25412.09</v>
      </c>
      <c r="K76" s="8">
        <f>SUM(J74:J76)</f>
        <v>57328.94</v>
      </c>
      <c r="P76" t="s">
        <v>54</v>
      </c>
    </row>
    <row r="77" spans="9:16" ht="12.75">
      <c r="I77" t="s">
        <v>69</v>
      </c>
      <c r="J77" s="5">
        <v>182.52</v>
      </c>
      <c r="K77" s="8">
        <f>+J77</f>
        <v>182.52</v>
      </c>
      <c r="P77" t="s">
        <v>54</v>
      </c>
    </row>
    <row r="78" spans="9:16" ht="12.75">
      <c r="I78" t="s">
        <v>70</v>
      </c>
      <c r="J78" s="5">
        <v>127.65</v>
      </c>
      <c r="K78" s="8">
        <f>+J78</f>
        <v>127.65</v>
      </c>
      <c r="P78" t="s">
        <v>60</v>
      </c>
    </row>
    <row r="79" spans="9:16" ht="12.75">
      <c r="I79" t="s">
        <v>71</v>
      </c>
      <c r="J79" s="5">
        <v>15093.4</v>
      </c>
      <c r="K79" s="8"/>
      <c r="P79" t="s">
        <v>64</v>
      </c>
    </row>
    <row r="80" spans="9:16" ht="12.75">
      <c r="I80" t="s">
        <v>71</v>
      </c>
      <c r="J80" s="5">
        <v>8575.61</v>
      </c>
      <c r="P80" t="s">
        <v>65</v>
      </c>
    </row>
    <row r="81" spans="9:16" ht="12.75">
      <c r="I81" t="s">
        <v>71</v>
      </c>
      <c r="J81" s="5">
        <v>38712.88</v>
      </c>
      <c r="K81" s="8">
        <f>SUM(J79:J81)</f>
        <v>62381.89</v>
      </c>
      <c r="P81" t="s">
        <v>65</v>
      </c>
    </row>
    <row r="82" spans="9:16" ht="12.75">
      <c r="I82" t="s">
        <v>72</v>
      </c>
      <c r="J82" s="5">
        <v>1770.14</v>
      </c>
      <c r="K82" s="8">
        <f>+J82</f>
        <v>1770.14</v>
      </c>
      <c r="P82" t="s">
        <v>85</v>
      </c>
    </row>
    <row r="83" spans="9:16" ht="12.75">
      <c r="I83" t="s">
        <v>73</v>
      </c>
      <c r="J83" s="5">
        <v>1768.17</v>
      </c>
      <c r="K83" s="8">
        <f>+J83</f>
        <v>1768.17</v>
      </c>
      <c r="P83" t="s">
        <v>85</v>
      </c>
    </row>
    <row r="84" spans="9:16" ht="12.75">
      <c r="I84" t="s">
        <v>74</v>
      </c>
      <c r="J84" s="5">
        <v>17359.76</v>
      </c>
      <c r="K84" s="8"/>
      <c r="P84" t="s">
        <v>71</v>
      </c>
    </row>
    <row r="85" spans="9:16" ht="12.75">
      <c r="I85" t="s">
        <v>74</v>
      </c>
      <c r="J85" s="5">
        <v>30274.04</v>
      </c>
      <c r="P85" t="s">
        <v>71</v>
      </c>
    </row>
    <row r="86" spans="9:16" ht="12.75">
      <c r="I86" t="s">
        <v>74</v>
      </c>
      <c r="J86" s="5">
        <v>62069.07</v>
      </c>
      <c r="P86" t="s">
        <v>74</v>
      </c>
    </row>
    <row r="87" spans="9:16" ht="12.75">
      <c r="I87" t="s">
        <v>74</v>
      </c>
      <c r="J87" s="5">
        <v>86282.22</v>
      </c>
      <c r="K87" s="8">
        <f>SUM(J84:J87)</f>
        <v>195985.09</v>
      </c>
      <c r="P87" t="s">
        <v>74</v>
      </c>
    </row>
    <row r="88" spans="10:16" ht="12.75">
      <c r="J88" s="5">
        <f>SUM(J1:J87)</f>
        <v>1940357.919999999</v>
      </c>
      <c r="K88" s="5">
        <f>SUM(K1:K87)</f>
        <v>1940357.9199999997</v>
      </c>
      <c r="P88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hartopanu</cp:lastModifiedBy>
  <cp:lastPrinted>2020-01-09T11:50:09Z</cp:lastPrinted>
  <dcterms:created xsi:type="dcterms:W3CDTF">2019-03-05T09:40:39Z</dcterms:created>
  <dcterms:modified xsi:type="dcterms:W3CDTF">2020-01-10T07:13:47Z</dcterms:modified>
  <cp:category/>
  <cp:version/>
  <cp:contentType/>
  <cp:contentStatus/>
</cp:coreProperties>
</file>