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75" windowWidth="28215" windowHeight="11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23" i="1"/>
  <c r="K123"/>
  <c r="I123"/>
  <c r="H123"/>
  <c r="G123"/>
  <c r="F123"/>
  <c r="I122"/>
  <c r="H122"/>
  <c r="G122"/>
  <c r="F122"/>
  <c r="L121"/>
  <c r="K121"/>
  <c r="I121"/>
  <c r="H121"/>
  <c r="G121"/>
  <c r="L119"/>
  <c r="K119"/>
  <c r="I119"/>
  <c r="H119"/>
  <c r="G119"/>
  <c r="F119"/>
  <c r="L118"/>
  <c r="K118"/>
  <c r="I118"/>
  <c r="H118"/>
  <c r="G118"/>
  <c r="F118"/>
  <c r="L117"/>
  <c r="K117"/>
  <c r="I117"/>
  <c r="H117"/>
  <c r="G117"/>
  <c r="L115"/>
  <c r="I115"/>
  <c r="H115"/>
  <c r="G115"/>
  <c r="F115"/>
  <c r="L114"/>
  <c r="K114"/>
  <c r="I114"/>
  <c r="H114"/>
  <c r="G114"/>
  <c r="F114"/>
  <c r="L113"/>
  <c r="K113"/>
  <c r="I113"/>
  <c r="H113"/>
  <c r="G113"/>
  <c r="F113"/>
  <c r="L111"/>
  <c r="I111"/>
  <c r="H111"/>
  <c r="G111"/>
  <c r="F111"/>
  <c r="K110"/>
  <c r="I110"/>
  <c r="H110"/>
  <c r="G110"/>
  <c r="F110"/>
  <c r="L109"/>
  <c r="K109"/>
  <c r="I109"/>
  <c r="H109"/>
  <c r="G109"/>
  <c r="F109"/>
  <c r="L108"/>
  <c r="K108"/>
  <c r="I107"/>
  <c r="H107"/>
  <c r="G107"/>
  <c r="F107"/>
  <c r="J106"/>
  <c r="J105"/>
  <c r="J107" s="1"/>
  <c r="J104"/>
  <c r="I103"/>
  <c r="H103"/>
  <c r="G103"/>
  <c r="J102"/>
  <c r="J101"/>
  <c r="J100"/>
  <c r="I99"/>
  <c r="I108" s="1"/>
  <c r="H99"/>
  <c r="G99"/>
  <c r="F99"/>
  <c r="J98"/>
  <c r="J97"/>
  <c r="J96"/>
  <c r="J99" s="1"/>
  <c r="H95"/>
  <c r="H108" s="1"/>
  <c r="G95"/>
  <c r="G108" s="1"/>
  <c r="F95"/>
  <c r="F108" s="1"/>
  <c r="J94"/>
  <c r="J93"/>
  <c r="J92"/>
  <c r="J95" s="1"/>
  <c r="I90"/>
  <c r="H90"/>
  <c r="G90"/>
  <c r="F90"/>
  <c r="J89"/>
  <c r="J88"/>
  <c r="J90" s="1"/>
  <c r="J87"/>
  <c r="I86"/>
  <c r="H86"/>
  <c r="G86"/>
  <c r="F86"/>
  <c r="J85"/>
  <c r="J84"/>
  <c r="J83"/>
  <c r="H82"/>
  <c r="G82"/>
  <c r="F82"/>
  <c r="J81"/>
  <c r="J80"/>
  <c r="J79"/>
  <c r="J82" s="1"/>
  <c r="H78"/>
  <c r="G78"/>
  <c r="G91" s="1"/>
  <c r="F78"/>
  <c r="F91" s="1"/>
  <c r="J77"/>
  <c r="J76"/>
  <c r="J75"/>
  <c r="J78" s="1"/>
  <c r="H73"/>
  <c r="G73"/>
  <c r="J72"/>
  <c r="K71"/>
  <c r="K73" s="1"/>
  <c r="J71"/>
  <c r="F70"/>
  <c r="F121" s="1"/>
  <c r="L69"/>
  <c r="K69"/>
  <c r="I69"/>
  <c r="H69"/>
  <c r="G69"/>
  <c r="F69"/>
  <c r="J68"/>
  <c r="J67"/>
  <c r="J69" s="1"/>
  <c r="J66"/>
  <c r="L65"/>
  <c r="L74" s="1"/>
  <c r="I65"/>
  <c r="H65"/>
  <c r="G65"/>
  <c r="F65"/>
  <c r="K64"/>
  <c r="K65" s="1"/>
  <c r="J64"/>
  <c r="J63"/>
  <c r="J62"/>
  <c r="J65" s="1"/>
  <c r="H61"/>
  <c r="G61"/>
  <c r="G74" s="1"/>
  <c r="F61"/>
  <c r="K60"/>
  <c r="K61" s="1"/>
  <c r="K74" s="1"/>
  <c r="J60"/>
  <c r="J59"/>
  <c r="J61" s="1"/>
  <c r="J58"/>
  <c r="L56"/>
  <c r="K56"/>
  <c r="I56"/>
  <c r="H56"/>
  <c r="G56"/>
  <c r="F56"/>
  <c r="J55"/>
  <c r="J54"/>
  <c r="J53"/>
  <c r="J56" s="1"/>
  <c r="L52"/>
  <c r="K52"/>
  <c r="I52"/>
  <c r="H52"/>
  <c r="G52"/>
  <c r="J51"/>
  <c r="J50"/>
  <c r="J49"/>
  <c r="J52" s="1"/>
  <c r="F49"/>
  <c r="F52" s="1"/>
  <c r="L48"/>
  <c r="I48"/>
  <c r="H48"/>
  <c r="G48"/>
  <c r="F48"/>
  <c r="K47"/>
  <c r="K48" s="1"/>
  <c r="J47"/>
  <c r="J46"/>
  <c r="J45"/>
  <c r="J48" s="1"/>
  <c r="H44"/>
  <c r="H57" s="1"/>
  <c r="G44"/>
  <c r="F44"/>
  <c r="F57" s="1"/>
  <c r="K43"/>
  <c r="K44" s="1"/>
  <c r="K57" s="1"/>
  <c r="J43"/>
  <c r="L42"/>
  <c r="L44" s="1"/>
  <c r="J42"/>
  <c r="J41"/>
  <c r="L39"/>
  <c r="I39"/>
  <c r="H39"/>
  <c r="G39"/>
  <c r="F39"/>
  <c r="J38"/>
  <c r="K37"/>
  <c r="K39" s="1"/>
  <c r="J37"/>
  <c r="J36"/>
  <c r="L35"/>
  <c r="K35"/>
  <c r="I35"/>
  <c r="H35"/>
  <c r="G35"/>
  <c r="F35"/>
  <c r="J34"/>
  <c r="J33"/>
  <c r="J32"/>
  <c r="L31"/>
  <c r="I31"/>
  <c r="H31"/>
  <c r="G31"/>
  <c r="F31"/>
  <c r="K30"/>
  <c r="K31" s="1"/>
  <c r="J30"/>
  <c r="J29"/>
  <c r="J28"/>
  <c r="L27"/>
  <c r="L40" s="1"/>
  <c r="I27"/>
  <c r="H27"/>
  <c r="H40" s="1"/>
  <c r="G27"/>
  <c r="F27"/>
  <c r="F40" s="1"/>
  <c r="K26"/>
  <c r="K27" s="1"/>
  <c r="J26"/>
  <c r="J25"/>
  <c r="J24"/>
  <c r="J27" s="1"/>
  <c r="L22"/>
  <c r="I22"/>
  <c r="H22"/>
  <c r="G22"/>
  <c r="F22"/>
  <c r="J21"/>
  <c r="K20"/>
  <c r="K122" s="1"/>
  <c r="J20"/>
  <c r="J122" s="1"/>
  <c r="J19"/>
  <c r="L18"/>
  <c r="L120" s="1"/>
  <c r="K18"/>
  <c r="K120" s="1"/>
  <c r="I18"/>
  <c r="I120" s="1"/>
  <c r="H18"/>
  <c r="H120" s="1"/>
  <c r="G18"/>
  <c r="G120" s="1"/>
  <c r="F18"/>
  <c r="F120" s="1"/>
  <c r="J17"/>
  <c r="J119" s="1"/>
  <c r="J16"/>
  <c r="J118" s="1"/>
  <c r="J15"/>
  <c r="J117" s="1"/>
  <c r="L14"/>
  <c r="L116" s="1"/>
  <c r="I14"/>
  <c r="I116" s="1"/>
  <c r="H14"/>
  <c r="H116" s="1"/>
  <c r="G14"/>
  <c r="G116" s="1"/>
  <c r="F14"/>
  <c r="F116" s="1"/>
  <c r="K13"/>
  <c r="K115" s="1"/>
  <c r="J13"/>
  <c r="J115" s="1"/>
  <c r="J12"/>
  <c r="J114" s="1"/>
  <c r="J11"/>
  <c r="L10"/>
  <c r="L112" s="1"/>
  <c r="I10"/>
  <c r="I112" s="1"/>
  <c r="H10"/>
  <c r="G10"/>
  <c r="G112" s="1"/>
  <c r="F10"/>
  <c r="K9"/>
  <c r="K111" s="1"/>
  <c r="J9"/>
  <c r="J8"/>
  <c r="J110" s="1"/>
  <c r="J7"/>
  <c r="J111" l="1"/>
  <c r="H112"/>
  <c r="J14"/>
  <c r="G40"/>
  <c r="J31"/>
  <c r="J40" s="1"/>
  <c r="J44"/>
  <c r="I57"/>
  <c r="J103"/>
  <c r="J123"/>
  <c r="I124"/>
  <c r="H124"/>
  <c r="G125"/>
  <c r="J109"/>
  <c r="F112"/>
  <c r="K10"/>
  <c r="K23" s="1"/>
  <c r="J121"/>
  <c r="J22"/>
  <c r="L124"/>
  <c r="L125" s="1"/>
  <c r="K40"/>
  <c r="I40"/>
  <c r="J35"/>
  <c r="J39"/>
  <c r="L57"/>
  <c r="G57"/>
  <c r="H74"/>
  <c r="J70"/>
  <c r="J73" s="1"/>
  <c r="F73"/>
  <c r="F74" s="1"/>
  <c r="H91"/>
  <c r="J86"/>
  <c r="J91" s="1"/>
  <c r="G124"/>
  <c r="J74"/>
  <c r="K112"/>
  <c r="J57"/>
  <c r="I125"/>
  <c r="J108"/>
  <c r="J124"/>
  <c r="J10"/>
  <c r="J18"/>
  <c r="K22"/>
  <c r="K124" s="1"/>
  <c r="F23"/>
  <c r="L110"/>
  <c r="I23"/>
  <c r="J113"/>
  <c r="F117"/>
  <c r="K14"/>
  <c r="K116" s="1"/>
  <c r="H23"/>
  <c r="L23"/>
  <c r="G23"/>
  <c r="H125" l="1"/>
  <c r="F124"/>
  <c r="F125" s="1"/>
  <c r="J116"/>
  <c r="J120"/>
  <c r="J112"/>
  <c r="J125" s="1"/>
  <c r="J23"/>
  <c r="K125"/>
  <c r="K127" s="1"/>
</calcChain>
</file>

<file path=xl/sharedStrings.xml><?xml version="1.0" encoding="utf-8"?>
<sst xmlns="http://schemas.openxmlformats.org/spreadsheetml/2006/main" count="142" uniqueCount="55">
  <si>
    <t>CAS VASLUI</t>
  </si>
  <si>
    <t>Referire:</t>
  </si>
  <si>
    <t>SITUATIA SUMELOR CONTRACTATE LA SPITALE PENTRU PERIOADA IANUARIE-DECEMBRIE  2023</t>
  </si>
  <si>
    <t>Nr.</t>
  </si>
  <si>
    <t>Nr. contract</t>
  </si>
  <si>
    <t>Denumirea furnizorului</t>
  </si>
  <si>
    <t>Luna/An 2023</t>
  </si>
  <si>
    <t>DRG</t>
  </si>
  <si>
    <t xml:space="preserve">Cronici </t>
  </si>
  <si>
    <t>SP DE ZI</t>
  </si>
  <si>
    <t>ATI 1%</t>
  </si>
  <si>
    <t>TOTAL</t>
  </si>
  <si>
    <t>ALOCATIE  HRANA</t>
  </si>
  <si>
    <t>Valoare contractata conf. OUG 15/2022</t>
  </si>
  <si>
    <t>crt.</t>
  </si>
  <si>
    <t>SPITALUL JUDETEAN DE URGENTA VASLUI</t>
  </si>
  <si>
    <t>ianuarie</t>
  </si>
  <si>
    <t>februarie</t>
  </si>
  <si>
    <t>martie</t>
  </si>
  <si>
    <t xml:space="preserve">Trim I </t>
  </si>
  <si>
    <t xml:space="preserve">aprilie 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</si>
  <si>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</si>
  <si>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</si>
  <si>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</si>
  <si>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</si>
  <si>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</si>
  <si>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</si>
  <si>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</si>
  <si>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</si>
  <si>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noiem</t>
  </si>
  <si>
    <t>decembrie</t>
  </si>
  <si>
    <t>TRIM.IV</t>
  </si>
  <si>
    <t>AN 2023</t>
  </si>
  <si>
    <t>SPITALUL MUNICIPAL DE URGENTA "ELENA BELDIMAN" BARLAD</t>
  </si>
  <si>
    <t>TRIM I</t>
  </si>
  <si>
    <t>sept.</t>
  </si>
  <si>
    <t>SPITALUL MUNICIPAL HUSI</t>
  </si>
  <si>
    <t>decem.</t>
  </si>
  <si>
    <t>SPITALUL DE PSIHIATRIE MURGENI</t>
  </si>
  <si>
    <t>dec</t>
  </si>
  <si>
    <t>SPITALIS SRL - PUNCT DE LUCRU</t>
  </si>
  <si>
    <t>total septembrie</t>
  </si>
  <si>
    <t>total octombrie</t>
  </si>
  <si>
    <t>noiembrie</t>
  </si>
  <si>
    <t>SC RECUMED SRL VASLUI</t>
  </si>
  <si>
    <t>ianuarie (paliatie)</t>
  </si>
  <si>
    <t>aprilie</t>
  </si>
  <si>
    <t>TOTAL SPITALE</t>
  </si>
  <si>
    <t xml:space="preserve">IANUARIE </t>
  </si>
  <si>
    <t>FEBRUARIE</t>
  </si>
  <si>
    <t>MARTIE</t>
  </si>
  <si>
    <t>Trim I</t>
  </si>
  <si>
    <t xml:space="preserve">TRIM.II </t>
  </si>
  <si>
    <t xml:space="preserve">TRIM.III </t>
  </si>
  <si>
    <t>CA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</si>
</sst>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#,##0.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6"/>
      <name val="Arial"/>
      <family val="2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b/>
      <i/>
      <sz val="6"/>
      <name val="Times New Roman"/>
      <family val="1"/>
    </font>
    <font>
      <b/>
      <sz val="7"/>
      <name val="Times New Roman"/>
      <family val="1"/>
    </font>
    <font>
      <b/>
      <sz val="8"/>
      <color theme="1"/>
      <name val="Times New Roman"/>
      <family val="1"/>
    </font>
    <font>
      <b/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u/>
      <sz val="7"/>
      <name val="Arial"/>
      <family val="2"/>
    </font>
    <font>
      <b/>
      <sz val="7"/>
      <name val="Times New Roman"/>
      <family val="1"/>
      <charset val="238"/>
    </font>
    <font>
      <b/>
      <sz val="10"/>
      <name val="Arial"/>
      <family val="2"/>
    </font>
    <font>
      <sz val="10"/>
      <name val="Palatino Linotype"/>
      <family val="1"/>
    </font>
    <font>
      <sz val="10"/>
      <name val="Times New Roman"/>
      <family val="1"/>
      <charset val="238"/>
    </font>
    <font>
      <b/>
      <sz val="7"/>
      <color rgb="FFFF0000"/>
      <name val="Times New Roman"/>
      <family val="1"/>
    </font>
    <font>
      <b/>
      <sz val="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</cellStyleXfs>
  <cellXfs count="219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wrapText="1"/>
    </xf>
    <xf numFmtId="14" fontId="4" fillId="0" borderId="0" xfId="3" applyNumberFormat="1" applyFont="1" applyAlignment="1">
      <alignment horizontal="center" wrapText="1"/>
    </xf>
    <xf numFmtId="14" fontId="4" fillId="0" borderId="0" xfId="3" applyNumberFormat="1" applyFont="1" applyAlignment="1">
      <alignment horizontal="center" wrapText="1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0" fontId="4" fillId="2" borderId="7" xfId="2" applyFont="1" applyFill="1" applyBorder="1"/>
    <xf numFmtId="0" fontId="4" fillId="2" borderId="8" xfId="2" applyFont="1" applyFill="1" applyBorder="1" applyAlignment="1">
      <alignment horizontal="center" wrapText="1"/>
    </xf>
    <xf numFmtId="0" fontId="4" fillId="2" borderId="9" xfId="2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6" fillId="0" borderId="12" xfId="1" applyFont="1" applyBorder="1" applyAlignment="1">
      <alignment horizontal="center" vertical="center" wrapText="1"/>
    </xf>
    <xf numFmtId="0" fontId="3" fillId="0" borderId="4" xfId="2" applyFont="1" applyBorder="1"/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43" fontId="7" fillId="3" borderId="13" xfId="1" applyFont="1" applyFill="1" applyBorder="1" applyAlignment="1">
      <alignment horizontal="left" vertical="center"/>
    </xf>
    <xf numFmtId="43" fontId="8" fillId="3" borderId="14" xfId="1" applyFont="1" applyFill="1" applyBorder="1" applyAlignment="1">
      <alignment horizontal="center"/>
    </xf>
    <xf numFmtId="43" fontId="8" fillId="3" borderId="15" xfId="1" applyFont="1" applyFill="1" applyBorder="1" applyAlignment="1">
      <alignment horizontal="center"/>
    </xf>
    <xf numFmtId="43" fontId="8" fillId="3" borderId="14" xfId="1" applyFont="1" applyFill="1" applyBorder="1" applyAlignment="1">
      <alignment horizontal="right"/>
    </xf>
    <xf numFmtId="43" fontId="8" fillId="3" borderId="16" xfId="1" applyFont="1" applyFill="1" applyBorder="1" applyAlignment="1">
      <alignment horizontal="right"/>
    </xf>
    <xf numFmtId="43" fontId="9" fillId="0" borderId="17" xfId="1" applyFont="1" applyBorder="1"/>
    <xf numFmtId="0" fontId="3" fillId="0" borderId="18" xfId="2" applyFont="1" applyBorder="1"/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vertical="center" wrapText="1"/>
    </xf>
    <xf numFmtId="43" fontId="8" fillId="3" borderId="13" xfId="1" applyFont="1" applyFill="1" applyBorder="1" applyAlignment="1"/>
    <xf numFmtId="43" fontId="8" fillId="3" borderId="15" xfId="1" applyFont="1" applyFill="1" applyBorder="1" applyAlignment="1">
      <alignment horizontal="right"/>
    </xf>
    <xf numFmtId="43" fontId="8" fillId="3" borderId="19" xfId="1" applyFont="1" applyFill="1" applyBorder="1" applyAlignment="1">
      <alignment horizontal="right"/>
    </xf>
    <xf numFmtId="43" fontId="9" fillId="0" borderId="19" xfId="1" applyFont="1" applyBorder="1"/>
    <xf numFmtId="43" fontId="8" fillId="3" borderId="20" xfId="1" applyFont="1" applyFill="1" applyBorder="1" applyAlignment="1"/>
    <xf numFmtId="43" fontId="8" fillId="3" borderId="21" xfId="1" applyFont="1" applyFill="1" applyBorder="1" applyAlignment="1">
      <alignment horizontal="right"/>
    </xf>
    <xf numFmtId="43" fontId="8" fillId="3" borderId="22" xfId="1" applyFont="1" applyFill="1" applyBorder="1" applyAlignment="1">
      <alignment horizontal="right"/>
    </xf>
    <xf numFmtId="43" fontId="8" fillId="3" borderId="23" xfId="1" applyFont="1" applyFill="1" applyBorder="1" applyAlignment="1">
      <alignment horizontal="right"/>
    </xf>
    <xf numFmtId="43" fontId="9" fillId="0" borderId="24" xfId="1" applyFont="1" applyBorder="1"/>
    <xf numFmtId="43" fontId="9" fillId="4" borderId="25" xfId="1" applyFont="1" applyFill="1" applyBorder="1"/>
    <xf numFmtId="43" fontId="9" fillId="4" borderId="26" xfId="1" applyFont="1" applyFill="1" applyBorder="1"/>
    <xf numFmtId="43" fontId="9" fillId="4" borderId="27" xfId="1" applyFont="1" applyFill="1" applyBorder="1"/>
    <xf numFmtId="43" fontId="8" fillId="3" borderId="14" xfId="1" applyFont="1" applyFill="1" applyBorder="1" applyAlignment="1"/>
    <xf numFmtId="43" fontId="8" fillId="3" borderId="21" xfId="1" applyFont="1" applyFill="1" applyBorder="1" applyAlignment="1"/>
    <xf numFmtId="43" fontId="9" fillId="0" borderId="28" xfId="1" applyFont="1" applyBorder="1"/>
    <xf numFmtId="43" fontId="9" fillId="0" borderId="29" xfId="1" applyFont="1" applyBorder="1"/>
    <xf numFmtId="4" fontId="10" fillId="3" borderId="14" xfId="4" applyNumberFormat="1" applyFont="1" applyFill="1" applyBorder="1" applyAlignment="1">
      <alignment horizontal="center" vertical="center"/>
    </xf>
    <xf numFmtId="43" fontId="9" fillId="0" borderId="14" xfId="1" applyFont="1" applyBorder="1"/>
    <xf numFmtId="43" fontId="9" fillId="0" borderId="15" xfId="1" applyFont="1" applyBorder="1"/>
    <xf numFmtId="43" fontId="9" fillId="0" borderId="30" xfId="1" applyFont="1" applyBorder="1"/>
    <xf numFmtId="43" fontId="9" fillId="0" borderId="31" xfId="1" applyFont="1" applyBorder="1"/>
    <xf numFmtId="4" fontId="10" fillId="3" borderId="30" xfId="4" applyNumberFormat="1" applyFont="1" applyFill="1" applyBorder="1" applyAlignment="1">
      <alignment horizontal="center" vertical="center"/>
    </xf>
    <xf numFmtId="4" fontId="10" fillId="3" borderId="28" xfId="4" applyNumberFormat="1" applyFont="1" applyFill="1" applyBorder="1" applyAlignment="1">
      <alignment horizontal="center" vertical="center"/>
    </xf>
    <xf numFmtId="0" fontId="3" fillId="0" borderId="10" xfId="2" applyFont="1" applyBorder="1"/>
    <xf numFmtId="0" fontId="4" fillId="0" borderId="10" xfId="2" applyFont="1" applyBorder="1" applyAlignment="1">
      <alignment horizontal="center" vertical="center" wrapText="1"/>
    </xf>
    <xf numFmtId="0" fontId="4" fillId="0" borderId="10" xfId="2" applyFont="1" applyBorder="1" applyAlignment="1">
      <alignment vertical="center" wrapText="1"/>
    </xf>
    <xf numFmtId="43" fontId="9" fillId="5" borderId="25" xfId="1" applyFont="1" applyFill="1" applyBorder="1"/>
    <xf numFmtId="43" fontId="9" fillId="5" borderId="26" xfId="1" applyFont="1" applyFill="1" applyBorder="1"/>
    <xf numFmtId="43" fontId="9" fillId="5" borderId="27" xfId="1" applyFont="1" applyFill="1" applyBorder="1"/>
    <xf numFmtId="0" fontId="4" fillId="0" borderId="4" xfId="2" applyFont="1" applyBorder="1" applyAlignment="1">
      <alignment horizontal="center" wrapText="1"/>
    </xf>
    <xf numFmtId="43" fontId="8" fillId="3" borderId="32" xfId="1" applyFont="1" applyFill="1" applyBorder="1" applyAlignment="1">
      <alignment horizontal="right"/>
    </xf>
    <xf numFmtId="0" fontId="4" fillId="0" borderId="18" xfId="2" applyFont="1" applyBorder="1" applyAlignment="1">
      <alignment horizontal="center" wrapText="1"/>
    </xf>
    <xf numFmtId="43" fontId="8" fillId="3" borderId="28" xfId="1" applyFont="1" applyFill="1" applyBorder="1" applyAlignment="1">
      <alignment horizontal="right"/>
    </xf>
    <xf numFmtId="43" fontId="8" fillId="3" borderId="10" xfId="1" applyFont="1" applyFill="1" applyBorder="1" applyAlignment="1">
      <alignment horizontal="right"/>
    </xf>
    <xf numFmtId="43" fontId="8" fillId="3" borderId="32" xfId="1" applyFont="1" applyFill="1" applyBorder="1" applyAlignment="1"/>
    <xf numFmtId="43" fontId="8" fillId="3" borderId="30" xfId="1" applyFont="1" applyFill="1" applyBorder="1" applyAlignment="1">
      <alignment horizontal="right"/>
    </xf>
    <xf numFmtId="0" fontId="3" fillId="3" borderId="0" xfId="2" applyFont="1" applyFill="1"/>
    <xf numFmtId="0" fontId="3" fillId="3" borderId="18" xfId="2" applyFont="1" applyFill="1" applyBorder="1"/>
    <xf numFmtId="4" fontId="10" fillId="3" borderId="14" xfId="4" applyNumberFormat="1" applyFont="1" applyFill="1" applyBorder="1" applyAlignment="1">
      <alignment horizontal="center"/>
    </xf>
    <xf numFmtId="4" fontId="10" fillId="3" borderId="30" xfId="4" applyNumberFormat="1" applyFont="1" applyFill="1" applyBorder="1" applyAlignment="1">
      <alignment horizontal="center"/>
    </xf>
    <xf numFmtId="0" fontId="4" fillId="0" borderId="10" xfId="2" applyFont="1" applyBorder="1" applyAlignment="1">
      <alignment horizontal="center" wrapText="1"/>
    </xf>
    <xf numFmtId="0" fontId="9" fillId="3" borderId="32" xfId="5" applyFont="1" applyFill="1" applyBorder="1" applyAlignment="1"/>
    <xf numFmtId="43" fontId="11" fillId="3" borderId="32" xfId="1" applyFont="1" applyFill="1" applyBorder="1" applyAlignment="1">
      <alignment horizontal="right"/>
    </xf>
    <xf numFmtId="0" fontId="9" fillId="3" borderId="14" xfId="5" applyFont="1" applyFill="1" applyBorder="1" applyAlignment="1"/>
    <xf numFmtId="43" fontId="11" fillId="3" borderId="14" xfId="1" applyFont="1" applyFill="1" applyBorder="1" applyAlignment="1">
      <alignment horizontal="right"/>
    </xf>
    <xf numFmtId="0" fontId="9" fillId="3" borderId="21" xfId="5" applyFont="1" applyFill="1" applyBorder="1" applyAlignment="1"/>
    <xf numFmtId="43" fontId="11" fillId="3" borderId="21" xfId="1" applyFont="1" applyFill="1" applyBorder="1" applyAlignment="1">
      <alignment horizontal="right"/>
    </xf>
    <xf numFmtId="43" fontId="9" fillId="4" borderId="14" xfId="1" applyFont="1" applyFill="1" applyBorder="1"/>
    <xf numFmtId="43" fontId="9" fillId="4" borderId="15" xfId="1" applyFont="1" applyFill="1" applyBorder="1"/>
    <xf numFmtId="43" fontId="9" fillId="4" borderId="19" xfId="1" applyFont="1" applyFill="1" applyBorder="1"/>
    <xf numFmtId="0" fontId="3" fillId="0" borderId="4" xfId="2" applyFont="1" applyBorder="1" applyAlignment="1">
      <alignment horizontal="center"/>
    </xf>
    <xf numFmtId="43" fontId="11" fillId="3" borderId="33" xfId="1" applyFont="1" applyFill="1" applyBorder="1" applyAlignment="1">
      <alignment horizontal="right"/>
    </xf>
    <xf numFmtId="0" fontId="3" fillId="0" borderId="18" xfId="2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9" fillId="0" borderId="14" xfId="5" applyFont="1" applyBorder="1" applyAlignment="1"/>
    <xf numFmtId="43" fontId="8" fillId="2" borderId="14" xfId="1" applyFont="1" applyFill="1" applyBorder="1" applyAlignment="1">
      <alignment horizontal="right"/>
    </xf>
    <xf numFmtId="43" fontId="11" fillId="0" borderId="14" xfId="1" applyFont="1" applyBorder="1" applyAlignment="1">
      <alignment horizontal="right"/>
    </xf>
    <xf numFmtId="43" fontId="8" fillId="0" borderId="14" xfId="1" applyFont="1" applyFill="1" applyBorder="1" applyAlignment="1">
      <alignment horizontal="right"/>
    </xf>
    <xf numFmtId="43" fontId="11" fillId="0" borderId="34" xfId="1" applyFont="1" applyFill="1" applyBorder="1" applyAlignment="1">
      <alignment horizontal="right"/>
    </xf>
    <xf numFmtId="43" fontId="11" fillId="3" borderId="34" xfId="1" applyFont="1" applyFill="1" applyBorder="1" applyAlignment="1">
      <alignment horizontal="right"/>
    </xf>
    <xf numFmtId="43" fontId="8" fillId="3" borderId="34" xfId="1" applyFont="1" applyFill="1" applyBorder="1" applyAlignment="1">
      <alignment horizontal="right"/>
    </xf>
    <xf numFmtId="0" fontId="4" fillId="0" borderId="35" xfId="2" applyFont="1" applyBorder="1" applyAlignment="1">
      <alignment horizontal="center" wrapText="1"/>
    </xf>
    <xf numFmtId="43" fontId="8" fillId="3" borderId="7" xfId="1" applyFont="1" applyFill="1" applyBorder="1" applyAlignment="1">
      <alignment horizontal="center"/>
    </xf>
    <xf numFmtId="43" fontId="8" fillId="3" borderId="36" xfId="1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4" fillId="0" borderId="35" xfId="2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/>
    </xf>
    <xf numFmtId="0" fontId="4" fillId="0" borderId="4" xfId="2" applyFont="1" applyFill="1" applyBorder="1" applyAlignment="1">
      <alignment wrapText="1"/>
    </xf>
    <xf numFmtId="0" fontId="4" fillId="0" borderId="4" xfId="2" applyFont="1" applyFill="1" applyBorder="1" applyAlignment="1">
      <alignment vertical="center" wrapText="1"/>
    </xf>
    <xf numFmtId="0" fontId="4" fillId="3" borderId="37" xfId="5" applyFont="1" applyFill="1" applyBorder="1" applyAlignment="1">
      <alignment horizontal="left"/>
    </xf>
    <xf numFmtId="43" fontId="11" fillId="3" borderId="28" xfId="1" applyFont="1" applyFill="1" applyBorder="1" applyAlignment="1">
      <alignment horizontal="right"/>
    </xf>
    <xf numFmtId="43" fontId="11" fillId="3" borderId="29" xfId="1" applyFont="1" applyFill="1" applyBorder="1" applyAlignment="1">
      <alignment horizontal="right"/>
    </xf>
    <xf numFmtId="43" fontId="11" fillId="3" borderId="17" xfId="1" applyFont="1" applyFill="1" applyBorder="1" applyAlignment="1">
      <alignment horizontal="right"/>
    </xf>
    <xf numFmtId="0" fontId="3" fillId="0" borderId="18" xfId="2" applyFont="1" applyFill="1" applyBorder="1" applyAlignment="1">
      <alignment horizontal="center"/>
    </xf>
    <xf numFmtId="0" fontId="4" fillId="0" borderId="18" xfId="2" applyFont="1" applyFill="1" applyBorder="1" applyAlignment="1">
      <alignment wrapText="1"/>
    </xf>
    <xf numFmtId="0" fontId="0" fillId="0" borderId="18" xfId="0" applyBorder="1" applyAlignment="1">
      <alignment vertical="center" wrapText="1"/>
    </xf>
    <xf numFmtId="0" fontId="4" fillId="3" borderId="13" xfId="5" applyFont="1" applyFill="1" applyBorder="1" applyAlignment="1">
      <alignment horizontal="left"/>
    </xf>
    <xf numFmtId="43" fontId="11" fillId="3" borderId="15" xfId="1" applyFont="1" applyFill="1" applyBorder="1" applyAlignment="1">
      <alignment horizontal="right"/>
    </xf>
    <xf numFmtId="0" fontId="4" fillId="3" borderId="20" xfId="5" applyFont="1" applyFill="1" applyBorder="1" applyAlignment="1">
      <alignment horizontal="left"/>
    </xf>
    <xf numFmtId="43" fontId="11" fillId="3" borderId="22" xfId="1" applyFont="1" applyFill="1" applyBorder="1" applyAlignment="1">
      <alignment horizontal="right"/>
    </xf>
    <xf numFmtId="43" fontId="11" fillId="3" borderId="11" xfId="1" applyFont="1" applyFill="1" applyBorder="1" applyAlignment="1">
      <alignment horizontal="right"/>
    </xf>
    <xf numFmtId="43" fontId="11" fillId="3" borderId="12" xfId="1" applyFont="1" applyFill="1" applyBorder="1" applyAlignment="1">
      <alignment horizontal="right"/>
    </xf>
    <xf numFmtId="43" fontId="11" fillId="3" borderId="10" xfId="1" applyFont="1" applyFill="1" applyBorder="1" applyAlignment="1">
      <alignment horizontal="right"/>
    </xf>
    <xf numFmtId="43" fontId="8" fillId="3" borderId="13" xfId="1" applyFont="1" applyFill="1" applyBorder="1" applyAlignment="1">
      <alignment horizontal="left"/>
    </xf>
    <xf numFmtId="43" fontId="11" fillId="3" borderId="19" xfId="1" applyFont="1" applyFill="1" applyBorder="1" applyAlignment="1">
      <alignment horizontal="right"/>
    </xf>
    <xf numFmtId="43" fontId="8" fillId="3" borderId="20" xfId="1" applyFont="1" applyFill="1" applyBorder="1" applyAlignment="1">
      <alignment horizontal="left"/>
    </xf>
    <xf numFmtId="43" fontId="11" fillId="3" borderId="23" xfId="1" applyFont="1" applyFill="1" applyBorder="1" applyAlignment="1">
      <alignment horizontal="right"/>
    </xf>
    <xf numFmtId="0" fontId="3" fillId="0" borderId="10" xfId="2" applyFont="1" applyFill="1" applyBorder="1" applyAlignment="1">
      <alignment horizontal="center"/>
    </xf>
    <xf numFmtId="0" fontId="4" fillId="0" borderId="10" xfId="2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3" fillId="0" borderId="3" xfId="2" applyFont="1" applyBorder="1" applyAlignment="1"/>
    <xf numFmtId="0" fontId="4" fillId="0" borderId="6" xfId="2" applyFont="1" applyBorder="1" applyAlignment="1">
      <alignment wrapText="1"/>
    </xf>
    <xf numFmtId="43" fontId="9" fillId="6" borderId="28" xfId="1" applyFont="1" applyFill="1" applyBorder="1"/>
    <xf numFmtId="43" fontId="9" fillId="6" borderId="29" xfId="1" applyFont="1" applyFill="1" applyBorder="1"/>
    <xf numFmtId="43" fontId="9" fillId="6" borderId="17" xfId="1" applyFont="1" applyFill="1" applyBorder="1"/>
    <xf numFmtId="0" fontId="3" fillId="0" borderId="38" xfId="2" applyFont="1" applyBorder="1" applyAlignment="1"/>
    <xf numFmtId="43" fontId="9" fillId="6" borderId="14" xfId="1" applyFont="1" applyFill="1" applyBorder="1"/>
    <xf numFmtId="43" fontId="9" fillId="6" borderId="15" xfId="1" applyFont="1" applyFill="1" applyBorder="1"/>
    <xf numFmtId="43" fontId="9" fillId="6" borderId="19" xfId="1" applyFont="1" applyFill="1" applyBorder="1"/>
    <xf numFmtId="43" fontId="9" fillId="6" borderId="30" xfId="1" applyFont="1" applyFill="1" applyBorder="1"/>
    <xf numFmtId="43" fontId="9" fillId="6" borderId="31" xfId="1" applyFont="1" applyFill="1" applyBorder="1"/>
    <xf numFmtId="43" fontId="9" fillId="6" borderId="24" xfId="1" applyFont="1" applyFill="1" applyBorder="1"/>
    <xf numFmtId="0" fontId="3" fillId="0" borderId="3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4" fillId="0" borderId="12" xfId="2" applyFont="1" applyBorder="1" applyAlignment="1">
      <alignment horizontal="center" wrapText="1"/>
    </xf>
    <xf numFmtId="0" fontId="3" fillId="0" borderId="0" xfId="2" applyFont="1" applyFill="1"/>
    <xf numFmtId="0" fontId="3" fillId="0" borderId="0" xfId="2" applyFont="1" applyFill="1" applyBorder="1"/>
    <xf numFmtId="0" fontId="3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horizontal="center"/>
    </xf>
    <xf numFmtId="4" fontId="4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right"/>
    </xf>
    <xf numFmtId="4" fontId="13" fillId="0" borderId="0" xfId="2" applyNumberFormat="1" applyFont="1" applyFill="1" applyBorder="1" applyAlignment="1">
      <alignment horizontal="left"/>
    </xf>
    <xf numFmtId="4" fontId="14" fillId="0" borderId="0" xfId="2" applyNumberFormat="1" applyFont="1" applyFill="1" applyBorder="1" applyAlignment="1">
      <alignment horizontal="right"/>
    </xf>
    <xf numFmtId="4" fontId="15" fillId="3" borderId="0" xfId="2" applyNumberFormat="1" applyFont="1" applyFill="1" applyBorder="1" applyAlignment="1">
      <alignment horizontal="right"/>
    </xf>
    <xf numFmtId="4" fontId="3" fillId="0" borderId="0" xfId="2" applyNumberFormat="1" applyFont="1"/>
    <xf numFmtId="4" fontId="16" fillId="0" borderId="0" xfId="2" applyNumberFormat="1" applyFont="1" applyAlignment="1">
      <alignment horizontal="left"/>
    </xf>
    <xf numFmtId="4" fontId="17" fillId="0" borderId="0" xfId="2" applyNumberFormat="1" applyFont="1"/>
    <xf numFmtId="0" fontId="16" fillId="0" borderId="0" xfId="2" applyFont="1" applyAlignment="1">
      <alignment horizontal="left"/>
    </xf>
    <xf numFmtId="4" fontId="17" fillId="0" borderId="0" xfId="2" applyNumberFormat="1" applyFont="1" applyFill="1"/>
    <xf numFmtId="4" fontId="4" fillId="0" borderId="0" xfId="2" applyNumberFormat="1" applyFont="1" applyFill="1"/>
    <xf numFmtId="0" fontId="17" fillId="0" borderId="0" xfId="2" applyFont="1"/>
    <xf numFmtId="4" fontId="4" fillId="0" borderId="0" xfId="2" applyNumberFormat="1" applyFont="1"/>
    <xf numFmtId="0" fontId="18" fillId="2" borderId="0" xfId="2" applyFont="1" applyFill="1" applyAlignment="1">
      <alignment horizontal="left"/>
    </xf>
    <xf numFmtId="0" fontId="3" fillId="2" borderId="0" xfId="2" applyFont="1" applyFill="1"/>
    <xf numFmtId="0" fontId="19" fillId="0" borderId="0" xfId="2" applyFont="1"/>
    <xf numFmtId="0" fontId="17" fillId="2" borderId="0" xfId="2" applyFont="1" applyFill="1" applyAlignment="1">
      <alignment horizontal="left"/>
    </xf>
    <xf numFmtId="0" fontId="20" fillId="2" borderId="0" xfId="2" applyFont="1" applyFill="1" applyAlignment="1">
      <alignment horizontal="left" wrapText="1"/>
    </xf>
    <xf numFmtId="0" fontId="17" fillId="2" borderId="0" xfId="2" applyFont="1" applyFill="1" applyBorder="1" applyAlignment="1">
      <alignment horizontal="left" vertical="center" wrapText="1"/>
    </xf>
    <xf numFmtId="4" fontId="21" fillId="2" borderId="0" xfId="4" applyNumberFormat="1" applyFont="1" applyFill="1" applyBorder="1" applyAlignment="1">
      <alignment horizontal="left"/>
    </xf>
    <xf numFmtId="4" fontId="10" fillId="2" borderId="0" xfId="4" applyNumberFormat="1" applyFont="1" applyFill="1" applyBorder="1" applyAlignment="1">
      <alignment horizontal="right"/>
    </xf>
    <xf numFmtId="4" fontId="22" fillId="0" borderId="0" xfId="2" applyNumberFormat="1" applyFont="1"/>
    <xf numFmtId="4" fontId="8" fillId="2" borderId="0" xfId="4" applyNumberFormat="1" applyFont="1" applyFill="1" applyBorder="1" applyAlignment="1">
      <alignment horizontal="right"/>
    </xf>
    <xf numFmtId="4" fontId="4" fillId="2" borderId="0" xfId="2" applyNumberFormat="1" applyFont="1" applyFill="1"/>
    <xf numFmtId="4" fontId="14" fillId="2" borderId="0" xfId="4" applyNumberFormat="1" applyFont="1" applyFill="1" applyBorder="1" applyAlignment="1">
      <alignment horizontal="left"/>
    </xf>
    <xf numFmtId="4" fontId="17" fillId="2" borderId="0" xfId="2" applyNumberFormat="1" applyFont="1" applyFill="1" applyAlignment="1">
      <alignment horizontal="left"/>
    </xf>
    <xf numFmtId="4" fontId="10" fillId="3" borderId="0" xfId="4" applyNumberFormat="1" applyFont="1" applyFill="1" applyBorder="1" applyAlignment="1">
      <alignment horizontal="right"/>
    </xf>
    <xf numFmtId="0" fontId="4" fillId="3" borderId="0" xfId="2" applyFont="1" applyFill="1"/>
    <xf numFmtId="4" fontId="14" fillId="3" borderId="0" xfId="4" applyNumberFormat="1" applyFont="1" applyFill="1" applyBorder="1" applyAlignment="1">
      <alignment horizontal="left"/>
    </xf>
    <xf numFmtId="4" fontId="3" fillId="3" borderId="0" xfId="2" applyNumberFormat="1" applyFont="1" applyFill="1"/>
    <xf numFmtId="0" fontId="22" fillId="0" borderId="0" xfId="2" applyFont="1"/>
    <xf numFmtId="4" fontId="10" fillId="2" borderId="0" xfId="2" applyNumberFormat="1" applyFont="1" applyFill="1" applyBorder="1" applyAlignment="1">
      <alignment horizontal="right"/>
    </xf>
    <xf numFmtId="4" fontId="14" fillId="2" borderId="0" xfId="2" applyNumberFormat="1" applyFont="1" applyFill="1" applyBorder="1" applyAlignment="1">
      <alignment horizontal="left"/>
    </xf>
    <xf numFmtId="0" fontId="3" fillId="2" borderId="0" xfId="2" applyFont="1" applyFill="1" applyBorder="1"/>
    <xf numFmtId="4" fontId="3" fillId="2" borderId="0" xfId="2" applyNumberFormat="1" applyFont="1" applyFill="1" applyBorder="1"/>
    <xf numFmtId="4" fontId="19" fillId="0" borderId="0" xfId="2" applyNumberFormat="1" applyFont="1"/>
    <xf numFmtId="4" fontId="10" fillId="3" borderId="0" xfId="2" applyNumberFormat="1" applyFont="1" applyFill="1" applyBorder="1" applyAlignment="1">
      <alignment horizontal="right"/>
    </xf>
    <xf numFmtId="4" fontId="19" fillId="3" borderId="0" xfId="2" applyNumberFormat="1" applyFont="1" applyFill="1"/>
    <xf numFmtId="0" fontId="19" fillId="3" borderId="0" xfId="2" applyFont="1" applyFill="1"/>
    <xf numFmtId="4" fontId="4" fillId="3" borderId="0" xfId="2" applyNumberFormat="1" applyFont="1" applyFill="1"/>
    <xf numFmtId="0" fontId="3" fillId="3" borderId="0" xfId="2" applyFont="1" applyFill="1" applyBorder="1"/>
    <xf numFmtId="4" fontId="3" fillId="3" borderId="0" xfId="2" applyNumberFormat="1" applyFont="1" applyFill="1" applyAlignment="1">
      <alignment horizontal="center"/>
    </xf>
    <xf numFmtId="0" fontId="3" fillId="3" borderId="0" xfId="2" applyFont="1" applyFill="1" applyAlignment="1">
      <alignment horizontal="center"/>
    </xf>
    <xf numFmtId="4" fontId="23" fillId="3" borderId="0" xfId="7" applyNumberFormat="1" applyFont="1" applyFill="1" applyBorder="1"/>
    <xf numFmtId="4" fontId="3" fillId="3" borderId="0" xfId="2" applyNumberFormat="1" applyFont="1" applyFill="1" applyBorder="1"/>
    <xf numFmtId="4" fontId="10" fillId="2" borderId="0" xfId="4" applyNumberFormat="1" applyFont="1" applyFill="1" applyBorder="1" applyAlignment="1">
      <alignment horizontal="left"/>
    </xf>
    <xf numFmtId="0" fontId="3" fillId="3" borderId="0" xfId="2" applyFont="1" applyFill="1" applyBorder="1" applyAlignment="1">
      <alignment horizontal="center"/>
    </xf>
    <xf numFmtId="4" fontId="4" fillId="3" borderId="0" xfId="2" applyNumberFormat="1" applyFont="1" applyFill="1" applyBorder="1"/>
    <xf numFmtId="0" fontId="24" fillId="0" borderId="0" xfId="8" applyFont="1"/>
    <xf numFmtId="9" fontId="3" fillId="3" borderId="0" xfId="2" applyNumberFormat="1" applyFont="1" applyFill="1"/>
    <xf numFmtId="164" fontId="10" fillId="2" borderId="0" xfId="2" applyNumberFormat="1" applyFont="1" applyFill="1" applyBorder="1" applyAlignment="1">
      <alignment horizontal="left"/>
    </xf>
    <xf numFmtId="4" fontId="10" fillId="2" borderId="0" xfId="2" applyNumberFormat="1" applyFont="1" applyFill="1" applyBorder="1" applyAlignment="1">
      <alignment horizontal="left"/>
    </xf>
    <xf numFmtId="4" fontId="22" fillId="0" borderId="0" xfId="2" applyNumberFormat="1" applyFont="1" applyFill="1"/>
    <xf numFmtId="4" fontId="3" fillId="0" borderId="0" xfId="2" applyNumberFormat="1" applyFont="1" applyBorder="1" applyAlignment="1">
      <alignment horizontal="left"/>
    </xf>
    <xf numFmtId="0" fontId="2" fillId="0" borderId="0" xfId="9"/>
    <xf numFmtId="0" fontId="3" fillId="3" borderId="0" xfId="2" applyFont="1" applyFill="1" applyAlignment="1">
      <alignment horizontal="right"/>
    </xf>
    <xf numFmtId="4" fontId="4" fillId="0" borderId="0" xfId="2" applyNumberFormat="1" applyFont="1" applyFill="1" applyBorder="1" applyAlignment="1">
      <alignment horizontal="left"/>
    </xf>
    <xf numFmtId="4" fontId="25" fillId="2" borderId="0" xfId="2" applyNumberFormat="1" applyFont="1" applyFill="1" applyBorder="1" applyAlignment="1">
      <alignment horizontal="left"/>
    </xf>
    <xf numFmtId="4" fontId="18" fillId="0" borderId="0" xfId="2" applyNumberFormat="1" applyFont="1" applyAlignment="1">
      <alignment horizontal="left"/>
    </xf>
    <xf numFmtId="43" fontId="3" fillId="3" borderId="0" xfId="2" applyNumberFormat="1" applyFont="1" applyFill="1"/>
    <xf numFmtId="4" fontId="17" fillId="0" borderId="0" xfId="2" applyNumberFormat="1" applyFont="1" applyFill="1" applyAlignment="1">
      <alignment horizontal="left"/>
    </xf>
    <xf numFmtId="4" fontId="9" fillId="0" borderId="0" xfId="2" applyNumberFormat="1" applyFont="1" applyBorder="1"/>
    <xf numFmtId="4" fontId="2" fillId="0" borderId="0" xfId="9" applyNumberFormat="1"/>
    <xf numFmtId="0" fontId="3" fillId="0" borderId="0" xfId="2" applyFont="1" applyBorder="1"/>
    <xf numFmtId="9" fontId="12" fillId="0" borderId="0" xfId="2" applyNumberFormat="1" applyFont="1"/>
    <xf numFmtId="0" fontId="18" fillId="0" borderId="0" xfId="2" applyFont="1"/>
    <xf numFmtId="0" fontId="26" fillId="0" borderId="0" xfId="2" applyFont="1" applyBorder="1"/>
    <xf numFmtId="43" fontId="26" fillId="0" borderId="0" xfId="2" applyNumberFormat="1" applyFont="1" applyBorder="1"/>
    <xf numFmtId="0" fontId="18" fillId="0" borderId="0" xfId="2" applyFont="1" applyAlignment="1">
      <alignment horizontal="left"/>
    </xf>
    <xf numFmtId="43" fontId="3" fillId="3" borderId="0" xfId="1" applyFont="1" applyFill="1" applyBorder="1"/>
    <xf numFmtId="0" fontId="4" fillId="0" borderId="0" xfId="2" applyFont="1" applyBorder="1"/>
    <xf numFmtId="43" fontId="3" fillId="0" borderId="0" xfId="2" applyNumberFormat="1" applyFont="1" applyBorder="1"/>
  </cellXfs>
  <cellStyles count="10">
    <cellStyle name="Comma" xfId="1" builtinId="3"/>
    <cellStyle name="Normal" xfId="0" builtinId="0"/>
    <cellStyle name="Normal 2 2" xfId="6"/>
    <cellStyle name="Normal 3" xfId="9"/>
    <cellStyle name="Normal 8 2" xfId="8"/>
    <cellStyle name="Normal_1.SIUI REFERAT 6886 24.03.2022_FINAL ACT ADITIONAL  REGLAT LUNA MARTIE 2022" xfId="4"/>
    <cellStyle name="Normal_CALCUL SUMA APRILIE 2022" xfId="7"/>
    <cellStyle name="Normal_SPITALE-CONTRACTE 01.01.2020" xfId="5"/>
    <cellStyle name="Normal_SPITALE-CONTRACTE 01.01.2020_DL PROFIR ANEXA REFERAT 4898 28.02.2022" xfId="3"/>
    <cellStyle name="Normal_SPITALE-CONTRACTE 01.01.2020_FINAL REFERAT 5955 15 03 202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2</xdr:row>
      <xdr:rowOff>66675</xdr:rowOff>
    </xdr:to>
    <xdr:sp macro="" textlink="">
      <xdr:nvSpPr>
        <xdr:cNvPr id="4" name="AutoShape 1" descr="https://assets-eu-01.kc-usercontent.com/b50b8cce-450a-0138-7b43-de6bc2f3ad32/1646f027-cf33-4123-8369-7746d09ccda6/voucher-invitatie-2.jpg?w=1820&amp;fm=webp&amp;lossless=0&amp;q=90"/>
        <xdr:cNvSpPr>
          <a:spLocks noChangeAspect="1" noChangeArrowheads="1"/>
        </xdr:cNvSpPr>
      </xdr:nvSpPr>
      <xdr:spPr bwMode="auto">
        <a:xfrm>
          <a:off x="0" y="0"/>
          <a:ext cx="838200" cy="3333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45"/>
  <sheetViews>
    <sheetView tabSelected="1" workbookViewId="0">
      <selection activeCell="M134" sqref="M134"/>
    </sheetView>
  </sheetViews>
  <sheetFormatPr defaultColWidth="10.28515625" defaultRowHeight="11.25"/>
  <cols>
    <col min="1" max="1" width="1.140625" style="1" customWidth="1"/>
    <col min="2" max="2" width="3.85546875" style="1" customWidth="1"/>
    <col min="3" max="3" width="6.28515625" style="3" customWidth="1"/>
    <col min="4" max="4" width="15.7109375" style="1" customWidth="1"/>
    <col min="5" max="5" width="12" style="2" customWidth="1"/>
    <col min="6" max="6" width="17.5703125" style="1" customWidth="1"/>
    <col min="7" max="8" width="15.7109375" style="1" customWidth="1"/>
    <col min="9" max="9" width="13.7109375" style="1" customWidth="1"/>
    <col min="10" max="10" width="15.140625" style="1" customWidth="1"/>
    <col min="11" max="11" width="13.85546875" style="1" customWidth="1"/>
    <col min="12" max="12" width="12.7109375" style="1" customWidth="1"/>
    <col min="13" max="13" width="14.42578125" style="215" customWidth="1"/>
    <col min="14" max="14" width="17.28515625" style="1" customWidth="1"/>
    <col min="15" max="15" width="19.28515625" style="1" customWidth="1"/>
    <col min="16" max="16" width="18.140625" style="1" customWidth="1"/>
    <col min="17" max="17" width="15.140625" style="1" customWidth="1"/>
    <col min="18" max="18" width="12.85546875" style="1" customWidth="1"/>
    <col min="19" max="19" width="14.140625" style="1" bestFit="1" customWidth="1"/>
    <col min="20" max="20" width="11.7109375" style="1" bestFit="1" customWidth="1"/>
    <col min="21" max="21" width="10.85546875" style="1" bestFit="1" customWidth="1"/>
    <col min="22" max="22" width="14.5703125" style="1" customWidth="1"/>
    <col min="23" max="23" width="10.28515625" style="1"/>
    <col min="24" max="24" width="10" style="1" bestFit="1" customWidth="1"/>
    <col min="25" max="16384" width="10.28515625" style="1"/>
  </cols>
  <sheetData>
    <row r="1" spans="2:19" ht="12.75">
      <c r="B1" s="2" t="s">
        <v>0</v>
      </c>
      <c r="E1" s="4"/>
      <c r="F1" s="4"/>
      <c r="G1" s="4"/>
      <c r="H1" s="4"/>
      <c r="I1" s="5"/>
      <c r="M1" s="160"/>
      <c r="N1" s="161"/>
      <c r="O1" s="161"/>
      <c r="P1" s="161"/>
      <c r="Q1" s="162"/>
    </row>
    <row r="2" spans="2:19" ht="12.75">
      <c r="B2" s="6"/>
      <c r="C2" s="6" t="s">
        <v>1</v>
      </c>
      <c r="E2" s="6"/>
      <c r="F2" s="6"/>
      <c r="G2" s="6"/>
      <c r="J2" s="2"/>
      <c r="K2" s="2"/>
      <c r="L2" s="2"/>
      <c r="M2" s="163"/>
      <c r="N2" s="169"/>
      <c r="O2" s="169"/>
      <c r="P2" s="169"/>
      <c r="Q2" s="177"/>
      <c r="R2" s="2"/>
      <c r="S2" s="2"/>
    </row>
    <row r="3" spans="2:19" ht="12.75">
      <c r="B3" s="6"/>
      <c r="C3" s="6"/>
      <c r="E3" s="6"/>
      <c r="F3" s="6"/>
      <c r="G3" s="6"/>
      <c r="J3" s="2"/>
      <c r="K3" s="2"/>
      <c r="L3" s="2"/>
      <c r="M3" s="163"/>
      <c r="N3" s="170"/>
      <c r="O3" s="170"/>
      <c r="P3" s="170"/>
      <c r="Q3" s="168"/>
      <c r="R3" s="2"/>
      <c r="S3" s="2"/>
    </row>
    <row r="4" spans="2:19" ht="13.5" thickBot="1">
      <c r="C4" s="7" t="s">
        <v>2</v>
      </c>
      <c r="D4" s="7"/>
      <c r="E4" s="7"/>
      <c r="F4" s="7"/>
      <c r="G4" s="7"/>
      <c r="H4" s="7"/>
      <c r="I4" s="7"/>
      <c r="J4" s="7"/>
      <c r="K4" s="8"/>
      <c r="L4" s="8"/>
      <c r="M4" s="164"/>
      <c r="N4" s="167"/>
      <c r="O4" s="167"/>
      <c r="P4" s="167"/>
      <c r="Q4" s="168"/>
      <c r="R4" s="2"/>
      <c r="S4" s="2"/>
    </row>
    <row r="5" spans="2:19" ht="12.75">
      <c r="B5" s="9" t="s">
        <v>3</v>
      </c>
      <c r="C5" s="10" t="s">
        <v>4</v>
      </c>
      <c r="D5" s="11" t="s">
        <v>5</v>
      </c>
      <c r="E5" s="12" t="s">
        <v>6</v>
      </c>
      <c r="F5" s="13" t="s">
        <v>7</v>
      </c>
      <c r="G5" s="14" t="s">
        <v>8</v>
      </c>
      <c r="H5" s="13" t="s">
        <v>9</v>
      </c>
      <c r="I5" s="14" t="s">
        <v>10</v>
      </c>
      <c r="J5" s="13" t="s">
        <v>11</v>
      </c>
      <c r="K5" s="15" t="s">
        <v>12</v>
      </c>
      <c r="L5" s="16" t="s">
        <v>13</v>
      </c>
      <c r="M5" s="165"/>
      <c r="N5" s="167"/>
      <c r="O5" s="167"/>
      <c r="P5" s="167"/>
      <c r="Q5" s="168"/>
      <c r="R5" s="2"/>
      <c r="S5" s="2"/>
    </row>
    <row r="6" spans="2:19" ht="12" customHeight="1" thickBot="1">
      <c r="B6" s="17" t="s">
        <v>14</v>
      </c>
      <c r="C6" s="18"/>
      <c r="D6" s="19"/>
      <c r="E6" s="20"/>
      <c r="F6" s="21"/>
      <c r="G6" s="22"/>
      <c r="H6" s="21"/>
      <c r="I6" s="22"/>
      <c r="J6" s="21"/>
      <c r="K6" s="23"/>
      <c r="L6" s="24"/>
      <c r="M6" s="165"/>
      <c r="N6" s="167"/>
      <c r="O6" s="167"/>
      <c r="P6" s="167"/>
      <c r="Q6" s="168"/>
      <c r="R6" s="2"/>
      <c r="S6" s="2"/>
    </row>
    <row r="7" spans="2:19" ht="12.75">
      <c r="B7" s="25">
        <v>1</v>
      </c>
      <c r="C7" s="26">
        <v>214</v>
      </c>
      <c r="D7" s="27" t="s">
        <v>15</v>
      </c>
      <c r="E7" s="28" t="s">
        <v>16</v>
      </c>
      <c r="F7" s="29">
        <v>4232921.95</v>
      </c>
      <c r="G7" s="30">
        <v>339729.12</v>
      </c>
      <c r="H7" s="29">
        <v>285961.27</v>
      </c>
      <c r="I7" s="29">
        <v>0</v>
      </c>
      <c r="J7" s="31">
        <f>SUM(F7:I7)</f>
        <v>4858612.34</v>
      </c>
      <c r="K7" s="32">
        <v>312466</v>
      </c>
      <c r="L7" s="33">
        <v>0</v>
      </c>
      <c r="M7" s="166"/>
      <c r="N7" s="167"/>
      <c r="O7" s="167"/>
      <c r="P7" s="167"/>
      <c r="Q7" s="168"/>
      <c r="R7" s="2"/>
      <c r="S7" s="2"/>
    </row>
    <row r="8" spans="2:19" ht="12.75">
      <c r="B8" s="34"/>
      <c r="C8" s="35"/>
      <c r="D8" s="36"/>
      <c r="E8" s="37" t="s">
        <v>17</v>
      </c>
      <c r="F8" s="31">
        <v>4458735.78</v>
      </c>
      <c r="G8" s="38">
        <v>413122.19</v>
      </c>
      <c r="H8" s="31">
        <v>310188.74</v>
      </c>
      <c r="I8" s="31">
        <v>0</v>
      </c>
      <c r="J8" s="31">
        <f>SUM(F8:I8)</f>
        <v>5182046.7100000009</v>
      </c>
      <c r="K8" s="39">
        <v>302830</v>
      </c>
      <c r="L8" s="40">
        <v>0</v>
      </c>
      <c r="M8" s="166"/>
      <c r="N8" s="167"/>
      <c r="O8" s="167"/>
      <c r="P8" s="167"/>
      <c r="Q8" s="168"/>
      <c r="R8" s="2"/>
      <c r="S8" s="2"/>
    </row>
    <row r="9" spans="2:19" ht="13.5" thickBot="1">
      <c r="B9" s="34"/>
      <c r="C9" s="35"/>
      <c r="D9" s="36"/>
      <c r="E9" s="41" t="s">
        <v>18</v>
      </c>
      <c r="F9" s="42">
        <v>4703821.58</v>
      </c>
      <c r="G9" s="43">
        <v>484213.3</v>
      </c>
      <c r="H9" s="42">
        <v>400804.18</v>
      </c>
      <c r="I9" s="42">
        <v>223286.33</v>
      </c>
      <c r="J9" s="31">
        <f>SUM(F9:I9)</f>
        <v>5812125.3899999997</v>
      </c>
      <c r="K9" s="44">
        <f>354321+16984</f>
        <v>371305</v>
      </c>
      <c r="L9" s="45">
        <v>0</v>
      </c>
      <c r="M9" s="166"/>
      <c r="N9" s="167"/>
      <c r="O9" s="167"/>
      <c r="P9" s="167"/>
      <c r="Q9" s="168"/>
      <c r="R9" s="2"/>
      <c r="S9" s="2"/>
    </row>
    <row r="10" spans="2:19" ht="13.5" thickBot="1">
      <c r="B10" s="34"/>
      <c r="C10" s="35"/>
      <c r="D10" s="36"/>
      <c r="E10" s="46" t="s">
        <v>19</v>
      </c>
      <c r="F10" s="47">
        <f>F7+F8+F9</f>
        <v>13395479.310000001</v>
      </c>
      <c r="G10" s="46">
        <f>G7+G8+G9</f>
        <v>1237064.6100000001</v>
      </c>
      <c r="H10" s="47">
        <f>H7+H8+H9</f>
        <v>996954.19</v>
      </c>
      <c r="I10" s="46">
        <f>I9</f>
        <v>223286.33</v>
      </c>
      <c r="J10" s="47">
        <f>J7+J8+J9</f>
        <v>15852784.440000001</v>
      </c>
      <c r="K10" s="46">
        <f>SUM(K7:K9)</f>
        <v>986601</v>
      </c>
      <c r="L10" s="48">
        <f>SUM(L7:L9)</f>
        <v>0</v>
      </c>
      <c r="M10" s="166"/>
      <c r="N10" s="167"/>
      <c r="O10" s="167"/>
      <c r="P10" s="167"/>
      <c r="Q10" s="168"/>
      <c r="R10" s="2"/>
      <c r="S10" s="2"/>
    </row>
    <row r="11" spans="2:19" ht="12.75">
      <c r="B11" s="34"/>
      <c r="C11" s="35"/>
      <c r="D11" s="36"/>
      <c r="E11" s="49" t="s">
        <v>20</v>
      </c>
      <c r="F11" s="38">
        <v>3919851.32</v>
      </c>
      <c r="G11" s="31">
        <v>447294.92</v>
      </c>
      <c r="H11" s="38">
        <v>283087.03999999998</v>
      </c>
      <c r="I11" s="31">
        <v>0</v>
      </c>
      <c r="J11" s="31">
        <f>SUM(F11:H11)</f>
        <v>4650233.28</v>
      </c>
      <c r="K11" s="31">
        <v>290422</v>
      </c>
      <c r="L11" s="33">
        <v>0</v>
      </c>
      <c r="M11" s="166"/>
      <c r="N11" s="167"/>
      <c r="O11" s="167"/>
      <c r="P11" s="167"/>
      <c r="Q11" s="168"/>
      <c r="R11" s="2"/>
      <c r="S11" s="2"/>
    </row>
    <row r="12" spans="2:19" ht="12.75">
      <c r="B12" s="34"/>
      <c r="C12" s="35"/>
      <c r="D12" s="36"/>
      <c r="E12" s="49" t="s">
        <v>21</v>
      </c>
      <c r="F12" s="38">
        <v>4703821.58</v>
      </c>
      <c r="G12" s="31">
        <v>454230.65</v>
      </c>
      <c r="H12" s="38">
        <v>402011.29</v>
      </c>
      <c r="I12" s="31">
        <v>0</v>
      </c>
      <c r="J12" s="31">
        <f>SUM(F12:H12)</f>
        <v>5560063.5200000005</v>
      </c>
      <c r="K12" s="31">
        <v>329087</v>
      </c>
      <c r="L12" s="40">
        <v>0</v>
      </c>
      <c r="M12" s="166"/>
      <c r="N12" s="167"/>
      <c r="O12" s="167"/>
      <c r="P12" s="167"/>
      <c r="Q12" s="168"/>
      <c r="R12" s="2"/>
      <c r="S12" s="2"/>
    </row>
    <row r="13" spans="2:19" ht="13.5" thickBot="1">
      <c r="B13" s="34"/>
      <c r="C13" s="35"/>
      <c r="D13" s="36"/>
      <c r="E13" s="50" t="s">
        <v>22</v>
      </c>
      <c r="F13" s="43">
        <v>4629319.03</v>
      </c>
      <c r="G13" s="42">
        <v>457537.54</v>
      </c>
      <c r="H13" s="43">
        <v>229328.88</v>
      </c>
      <c r="I13" s="42">
        <v>302927.35999999999</v>
      </c>
      <c r="J13" s="31">
        <f>SUM(F13:I13)</f>
        <v>5619112.8100000005</v>
      </c>
      <c r="K13" s="42">
        <f>294712+20801</f>
        <v>315513</v>
      </c>
      <c r="L13" s="45">
        <v>0</v>
      </c>
      <c r="M13" s="166"/>
      <c r="N13" s="167"/>
      <c r="O13" s="167"/>
      <c r="P13" s="167"/>
      <c r="Q13" s="168"/>
      <c r="R13" s="2"/>
      <c r="S13" s="2"/>
    </row>
    <row r="14" spans="2:19" ht="13.5" thickBot="1">
      <c r="B14" s="34"/>
      <c r="C14" s="35"/>
      <c r="D14" s="36"/>
      <c r="E14" s="46" t="s">
        <v>23</v>
      </c>
      <c r="F14" s="47">
        <f>F11+F12+F13</f>
        <v>13252991.93</v>
      </c>
      <c r="G14" s="46">
        <f>G11+G12+G13</f>
        <v>1359063.11</v>
      </c>
      <c r="H14" s="47">
        <f>H11+H12+H13</f>
        <v>914427.21</v>
      </c>
      <c r="I14" s="46">
        <f>SUM(I11:I13)</f>
        <v>302927.35999999999</v>
      </c>
      <c r="J14" s="47">
        <f>J11+J12+J13</f>
        <v>15829409.610000001</v>
      </c>
      <c r="K14" s="46">
        <f>K11+K12+K13</f>
        <v>935022</v>
      </c>
      <c r="L14" s="48">
        <f>SUM(L11:L13)</f>
        <v>0</v>
      </c>
      <c r="M14" s="166"/>
      <c r="N14" s="167"/>
      <c r="O14" s="167"/>
      <c r="P14" s="167"/>
      <c r="Q14" s="168"/>
      <c r="R14" s="2"/>
      <c r="S14" s="2"/>
    </row>
    <row r="15" spans="2:19" ht="12.75">
      <c r="B15" s="34"/>
      <c r="C15" s="35"/>
      <c r="D15" s="36"/>
      <c r="E15" s="51" t="s">
        <v>24</v>
      </c>
      <c r="F15" s="52">
        <v>4234369.3499999996</v>
      </c>
      <c r="G15" s="51">
        <v>366933.1</v>
      </c>
      <c r="H15" s="52">
        <v>308355</v>
      </c>
      <c r="I15" s="51">
        <v>0</v>
      </c>
      <c r="J15" s="52">
        <f>SUM(F15:I15)</f>
        <v>4909657.4499999993</v>
      </c>
      <c r="K15" s="53">
        <v>280104</v>
      </c>
      <c r="L15" s="33">
        <v>0</v>
      </c>
      <c r="M15" s="166"/>
      <c r="N15" s="167"/>
      <c r="O15" s="167"/>
      <c r="P15" s="167"/>
      <c r="Q15" s="168"/>
      <c r="R15" s="2"/>
      <c r="S15" s="159"/>
    </row>
    <row r="16" spans="2:19" ht="12.75">
      <c r="B16" s="34"/>
      <c r="C16" s="35"/>
      <c r="D16" s="36"/>
      <c r="E16" s="54" t="s">
        <v>25</v>
      </c>
      <c r="F16" s="55">
        <v>4337866.5999999996</v>
      </c>
      <c r="G16" s="54">
        <v>398164.16</v>
      </c>
      <c r="H16" s="55">
        <v>313342</v>
      </c>
      <c r="I16" s="54">
        <v>0</v>
      </c>
      <c r="J16" s="55">
        <f>SUM(F16:I16)</f>
        <v>5049372.76</v>
      </c>
      <c r="K16" s="53">
        <v>295647</v>
      </c>
      <c r="L16" s="40">
        <v>0</v>
      </c>
      <c r="M16" s="166"/>
      <c r="N16" s="167"/>
      <c r="O16" s="167"/>
      <c r="P16" s="167"/>
      <c r="Q16" s="168"/>
      <c r="R16" s="2"/>
      <c r="S16" s="2"/>
    </row>
    <row r="17" spans="2:28" ht="12" customHeight="1" thickBot="1">
      <c r="B17" s="34"/>
      <c r="C17" s="35"/>
      <c r="D17" s="36"/>
      <c r="E17" s="56" t="s">
        <v>26</v>
      </c>
      <c r="F17" s="57">
        <v>4626268.28</v>
      </c>
      <c r="G17" s="56">
        <v>340625.82</v>
      </c>
      <c r="H17" s="57">
        <v>300969</v>
      </c>
      <c r="I17" s="56">
        <v>0</v>
      </c>
      <c r="J17" s="57">
        <f>SUM(F17:I17)</f>
        <v>5267863.1000000006</v>
      </c>
      <c r="K17" s="58">
        <v>289982</v>
      </c>
      <c r="L17" s="45">
        <v>0</v>
      </c>
      <c r="M17" s="166"/>
      <c r="N17" s="167"/>
      <c r="O17" s="167"/>
      <c r="P17" s="167"/>
      <c r="Q17" s="168"/>
      <c r="R17" s="2"/>
      <c r="S17" s="2"/>
    </row>
    <row r="18" spans="2:28" ht="13.5" thickBot="1">
      <c r="B18" s="34"/>
      <c r="C18" s="35"/>
      <c r="D18" s="36"/>
      <c r="E18" s="46" t="s">
        <v>27</v>
      </c>
      <c r="F18" s="47">
        <f t="shared" ref="F18:K18" si="0">F15+F16+F17</f>
        <v>13198504.23</v>
      </c>
      <c r="G18" s="46">
        <f t="shared" si="0"/>
        <v>1105723.08</v>
      </c>
      <c r="H18" s="47">
        <f t="shared" si="0"/>
        <v>922666</v>
      </c>
      <c r="I18" s="46">
        <f t="shared" si="0"/>
        <v>0</v>
      </c>
      <c r="J18" s="47">
        <f t="shared" si="0"/>
        <v>15226893.309999999</v>
      </c>
      <c r="K18" s="46">
        <f t="shared" si="0"/>
        <v>865733</v>
      </c>
      <c r="L18" s="48">
        <f>L15+L16+L17</f>
        <v>0</v>
      </c>
      <c r="M18" s="166"/>
      <c r="N18" s="169"/>
      <c r="O18" s="169"/>
      <c r="P18" s="169"/>
      <c r="Q18" s="177"/>
      <c r="R18" s="2"/>
      <c r="S18" s="2"/>
    </row>
    <row r="19" spans="2:28" ht="12.75">
      <c r="B19" s="34"/>
      <c r="C19" s="35"/>
      <c r="D19" s="36"/>
      <c r="E19" s="51" t="s">
        <v>28</v>
      </c>
      <c r="F19" s="52">
        <v>4642384</v>
      </c>
      <c r="G19" s="51">
        <v>410971.24</v>
      </c>
      <c r="H19" s="52">
        <v>309234</v>
      </c>
      <c r="I19" s="51">
        <v>0</v>
      </c>
      <c r="J19" s="52">
        <f>SUM(F19:I19)</f>
        <v>5362589.24</v>
      </c>
      <c r="K19" s="59">
        <v>313676</v>
      </c>
      <c r="L19" s="33">
        <v>0</v>
      </c>
      <c r="M19" s="166"/>
      <c r="N19" s="169"/>
      <c r="O19" s="169"/>
      <c r="P19" s="169"/>
      <c r="Q19" s="177"/>
      <c r="R19" s="2"/>
      <c r="S19" s="2"/>
    </row>
    <row r="20" spans="2:28" ht="12.75">
      <c r="B20" s="34"/>
      <c r="C20" s="35"/>
      <c r="D20" s="36"/>
      <c r="E20" s="54" t="s">
        <v>29</v>
      </c>
      <c r="F20" s="55">
        <v>4776845.8899999997</v>
      </c>
      <c r="G20" s="54">
        <v>427913.82</v>
      </c>
      <c r="H20" s="55">
        <v>328788</v>
      </c>
      <c r="I20" s="54"/>
      <c r="J20" s="55">
        <f>SUM(F20:I20)</f>
        <v>5533547.71</v>
      </c>
      <c r="K20" s="53">
        <f>333971-1628</f>
        <v>332343</v>
      </c>
      <c r="L20" s="40">
        <v>0</v>
      </c>
      <c r="M20" s="166"/>
      <c r="N20" s="169"/>
      <c r="O20" s="169"/>
      <c r="P20" s="169"/>
      <c r="Q20" s="177"/>
      <c r="R20" s="2"/>
      <c r="S20" s="2"/>
    </row>
    <row r="21" spans="2:28" ht="13.5" thickBot="1">
      <c r="B21" s="34"/>
      <c r="C21" s="35"/>
      <c r="D21" s="36"/>
      <c r="E21" s="56" t="s">
        <v>30</v>
      </c>
      <c r="F21" s="57">
        <v>5187115.12</v>
      </c>
      <c r="G21" s="56">
        <v>372216.39</v>
      </c>
      <c r="H21" s="57">
        <v>326758</v>
      </c>
      <c r="I21" s="56">
        <v>0</v>
      </c>
      <c r="J21" s="57">
        <f>SUM(F21:I21)</f>
        <v>5886089.5099999998</v>
      </c>
      <c r="K21" s="58">
        <v>1465.51</v>
      </c>
      <c r="L21" s="45">
        <v>0</v>
      </c>
      <c r="M21" s="166"/>
      <c r="N21" s="167"/>
      <c r="O21" s="167"/>
      <c r="P21" s="167"/>
      <c r="Q21" s="177"/>
      <c r="R21" s="2"/>
      <c r="S21" s="2"/>
    </row>
    <row r="22" spans="2:28" ht="13.5" thickBot="1">
      <c r="B22" s="34"/>
      <c r="C22" s="35"/>
      <c r="D22" s="36"/>
      <c r="E22" s="46" t="s">
        <v>31</v>
      </c>
      <c r="F22" s="47">
        <f>F19+F20+F21</f>
        <v>14606345.010000002</v>
      </c>
      <c r="G22" s="46">
        <f>G19+G20+G21</f>
        <v>1211101.4500000002</v>
      </c>
      <c r="H22" s="47">
        <f>H19+H20+H21</f>
        <v>964780</v>
      </c>
      <c r="I22" s="46">
        <f>I19+I20+I21</f>
        <v>0</v>
      </c>
      <c r="J22" s="47">
        <f>SUM(F22:I22)</f>
        <v>16782226.460000001</v>
      </c>
      <c r="K22" s="46">
        <f>K19+K20+K21</f>
        <v>647484.51</v>
      </c>
      <c r="L22" s="48">
        <f>SUM(L19:L21)</f>
        <v>0</v>
      </c>
      <c r="M22" s="166"/>
      <c r="N22" s="167"/>
      <c r="O22" s="167"/>
      <c r="P22" s="167"/>
      <c r="Q22" s="168"/>
      <c r="R22" s="2"/>
      <c r="S22" s="2"/>
    </row>
    <row r="23" spans="2:28" ht="13.5" thickBot="1">
      <c r="B23" s="60"/>
      <c r="C23" s="61"/>
      <c r="D23" s="62"/>
      <c r="E23" s="63" t="s">
        <v>32</v>
      </c>
      <c r="F23" s="64">
        <f t="shared" ref="F23:K23" si="1">F10+F14+F18+F22</f>
        <v>54453320.480000004</v>
      </c>
      <c r="G23" s="63">
        <f t="shared" si="1"/>
        <v>4912952.25</v>
      </c>
      <c r="H23" s="64">
        <f t="shared" si="1"/>
        <v>3798827.4</v>
      </c>
      <c r="I23" s="63">
        <f t="shared" si="1"/>
        <v>526213.68999999994</v>
      </c>
      <c r="J23" s="64">
        <f t="shared" si="1"/>
        <v>63691313.82</v>
      </c>
      <c r="K23" s="63">
        <f t="shared" si="1"/>
        <v>3434840.51</v>
      </c>
      <c r="L23" s="65">
        <f>L10+L14+L18+L22</f>
        <v>0</v>
      </c>
      <c r="M23" s="171"/>
      <c r="N23" s="167"/>
      <c r="O23" s="167"/>
      <c r="P23" s="167"/>
      <c r="Q23" s="168"/>
      <c r="R23" s="159"/>
      <c r="S23" s="2"/>
    </row>
    <row r="24" spans="2:28" ht="12.75">
      <c r="B24" s="25">
        <v>2</v>
      </c>
      <c r="C24" s="66">
        <v>215</v>
      </c>
      <c r="D24" s="27" t="s">
        <v>33</v>
      </c>
      <c r="E24" s="51" t="s">
        <v>16</v>
      </c>
      <c r="F24" s="52">
        <v>3642291.81</v>
      </c>
      <c r="G24" s="51">
        <v>228011.7</v>
      </c>
      <c r="H24" s="52">
        <v>219096.12</v>
      </c>
      <c r="I24" s="51">
        <v>0</v>
      </c>
      <c r="J24" s="52">
        <f>SUM(F24:I24)</f>
        <v>4089399.6300000004</v>
      </c>
      <c r="K24" s="67">
        <v>238942</v>
      </c>
      <c r="L24" s="33">
        <v>7107</v>
      </c>
      <c r="M24" s="166"/>
      <c r="N24" s="167"/>
      <c r="O24" s="167"/>
      <c r="P24" s="167"/>
      <c r="Q24" s="168"/>
      <c r="R24" s="2"/>
      <c r="S24" s="2"/>
    </row>
    <row r="25" spans="2:28" ht="12.75">
      <c r="B25" s="34"/>
      <c r="C25" s="68"/>
      <c r="D25" s="36"/>
      <c r="E25" s="54" t="s">
        <v>17</v>
      </c>
      <c r="F25" s="55">
        <v>3494353.72</v>
      </c>
      <c r="G25" s="54">
        <v>213975.22</v>
      </c>
      <c r="H25" s="55">
        <v>302192.46999999997</v>
      </c>
      <c r="I25" s="54">
        <v>0</v>
      </c>
      <c r="J25" s="55">
        <f>SUM(F25:I25)</f>
        <v>4010521.41</v>
      </c>
      <c r="K25" s="69">
        <v>215259</v>
      </c>
      <c r="L25" s="40">
        <v>0</v>
      </c>
      <c r="M25" s="166"/>
      <c r="N25" s="167"/>
      <c r="O25" s="167"/>
      <c r="P25" s="167"/>
      <c r="Q25" s="168"/>
      <c r="R25" s="2"/>
      <c r="S25" s="2"/>
    </row>
    <row r="26" spans="2:28" ht="13.5" thickBot="1">
      <c r="B26" s="34"/>
      <c r="C26" s="68"/>
      <c r="D26" s="36"/>
      <c r="E26" s="56" t="s">
        <v>18</v>
      </c>
      <c r="F26" s="57">
        <v>3494323.73</v>
      </c>
      <c r="G26" s="56">
        <v>252553.28</v>
      </c>
      <c r="H26" s="57">
        <v>347060.22</v>
      </c>
      <c r="I26" s="56">
        <v>191843.67</v>
      </c>
      <c r="J26" s="57">
        <f>F26+G26+H26+I26</f>
        <v>4285780.8999999994</v>
      </c>
      <c r="K26" s="70">
        <f>210914+7315</f>
        <v>218229</v>
      </c>
      <c r="L26" s="45">
        <v>0</v>
      </c>
      <c r="M26" s="172"/>
      <c r="N26" s="167"/>
      <c r="O26" s="167"/>
      <c r="P26" s="167"/>
      <c r="Q26" s="168"/>
      <c r="R26" s="2"/>
      <c r="S26" s="2"/>
    </row>
    <row r="27" spans="2:28" ht="13.5" thickBot="1">
      <c r="B27" s="34"/>
      <c r="C27" s="68"/>
      <c r="D27" s="36"/>
      <c r="E27" s="46" t="s">
        <v>34</v>
      </c>
      <c r="F27" s="47">
        <f>F24+F25+F26</f>
        <v>10630969.26</v>
      </c>
      <c r="G27" s="46">
        <f>G24+G25+G26</f>
        <v>694540.20000000007</v>
      </c>
      <c r="H27" s="47">
        <f>H24+H25+H26</f>
        <v>868348.80999999994</v>
      </c>
      <c r="I27" s="46">
        <f>SUM(I26)</f>
        <v>191843.67</v>
      </c>
      <c r="J27" s="47">
        <f>J24+J25+J26</f>
        <v>12385701.940000001</v>
      </c>
      <c r="K27" s="46">
        <f>K24+K25+K26</f>
        <v>672430</v>
      </c>
      <c r="L27" s="48">
        <f>L24+L25+L26</f>
        <v>7107</v>
      </c>
      <c r="M27" s="171"/>
      <c r="N27" s="167"/>
      <c r="O27" s="167"/>
      <c r="P27" s="167"/>
      <c r="Q27" s="168"/>
      <c r="R27" s="2"/>
      <c r="S27" s="2"/>
    </row>
    <row r="28" spans="2:28" ht="12.75">
      <c r="B28" s="34"/>
      <c r="C28" s="68"/>
      <c r="D28" s="36"/>
      <c r="E28" s="71" t="s">
        <v>20</v>
      </c>
      <c r="F28" s="67">
        <v>3494323.73</v>
      </c>
      <c r="G28" s="67">
        <v>222081.28</v>
      </c>
      <c r="H28" s="67">
        <v>362930.75</v>
      </c>
      <c r="I28" s="67">
        <v>0</v>
      </c>
      <c r="J28" s="67">
        <f>SUM(F28:H28)</f>
        <v>4079335.76</v>
      </c>
      <c r="K28" s="67">
        <v>208879</v>
      </c>
      <c r="L28" s="33">
        <v>0</v>
      </c>
      <c r="M28" s="171"/>
      <c r="N28" s="167"/>
      <c r="O28" s="167"/>
      <c r="P28" s="167"/>
      <c r="Q28" s="168"/>
      <c r="R28" s="159"/>
      <c r="S28" s="2"/>
    </row>
    <row r="29" spans="2:28" ht="12.75">
      <c r="B29" s="34"/>
      <c r="C29" s="68"/>
      <c r="D29" s="36"/>
      <c r="E29" s="49" t="s">
        <v>21</v>
      </c>
      <c r="F29" s="31">
        <v>3494323.73</v>
      </c>
      <c r="G29" s="31">
        <v>274490.96000000002</v>
      </c>
      <c r="H29" s="31">
        <v>362930.75</v>
      </c>
      <c r="I29" s="31">
        <v>0</v>
      </c>
      <c r="J29" s="31">
        <f>SUM(F29:H29)</f>
        <v>4131745.44</v>
      </c>
      <c r="K29" s="31">
        <v>231264</v>
      </c>
      <c r="L29" s="40">
        <v>4007.99</v>
      </c>
      <c r="M29" s="171"/>
      <c r="N29" s="167"/>
      <c r="O29" s="167"/>
      <c r="P29" s="167"/>
      <c r="Q29" s="168"/>
      <c r="R29" s="2"/>
      <c r="S29" s="2"/>
    </row>
    <row r="30" spans="2:28" ht="13.5" thickBot="1">
      <c r="B30" s="34"/>
      <c r="C30" s="68"/>
      <c r="D30" s="36"/>
      <c r="E30" s="50" t="s">
        <v>22</v>
      </c>
      <c r="F30" s="42">
        <v>3494218.59</v>
      </c>
      <c r="G30" s="42">
        <v>332185.07</v>
      </c>
      <c r="H30" s="42">
        <v>244841.06</v>
      </c>
      <c r="I30" s="42">
        <v>286822.64</v>
      </c>
      <c r="J30" s="42">
        <f>SUM(F30:I30)</f>
        <v>4358067.3599999994</v>
      </c>
      <c r="K30" s="72">
        <f>224862+14245</f>
        <v>239107</v>
      </c>
      <c r="L30" s="42">
        <v>2409.04</v>
      </c>
      <c r="M30" s="171"/>
      <c r="N30" s="167"/>
      <c r="O30" s="167"/>
      <c r="P30" s="167"/>
      <c r="Q30" s="168"/>
      <c r="R30" s="2"/>
      <c r="S30" s="2"/>
    </row>
    <row r="31" spans="2:28" ht="13.5" thickBot="1">
      <c r="B31" s="34"/>
      <c r="C31" s="68"/>
      <c r="D31" s="36"/>
      <c r="E31" s="46" t="s">
        <v>23</v>
      </c>
      <c r="F31" s="47">
        <f>F28+F29+F30</f>
        <v>10482866.050000001</v>
      </c>
      <c r="G31" s="46">
        <f>G28+G29+G30</f>
        <v>828757.31</v>
      </c>
      <c r="H31" s="47">
        <f>H28+H29+H30</f>
        <v>970702.56</v>
      </c>
      <c r="I31" s="46">
        <f>I30</f>
        <v>286822.64</v>
      </c>
      <c r="J31" s="47">
        <f>J28+J29+J30</f>
        <v>12569148.559999999</v>
      </c>
      <c r="K31" s="46">
        <f>K28+K29+K30</f>
        <v>679250</v>
      </c>
      <c r="L31" s="48">
        <f>L28+L29+L30</f>
        <v>6417.03</v>
      </c>
      <c r="M31" s="171"/>
      <c r="N31" s="167"/>
      <c r="O31" s="167"/>
      <c r="P31" s="167"/>
      <c r="Q31" s="168"/>
      <c r="R31" s="2"/>
      <c r="S31" s="2"/>
    </row>
    <row r="32" spans="2:28" s="73" customFormat="1" ht="12.75">
      <c r="B32" s="74"/>
      <c r="C32" s="68"/>
      <c r="D32" s="36"/>
      <c r="E32" s="51" t="s">
        <v>24</v>
      </c>
      <c r="F32" s="52">
        <v>4062934</v>
      </c>
      <c r="G32" s="51">
        <v>245977.55</v>
      </c>
      <c r="H32" s="52">
        <v>317689</v>
      </c>
      <c r="I32" s="51">
        <v>0</v>
      </c>
      <c r="J32" s="52">
        <f>SUM(F32:I32)</f>
        <v>4626600.55</v>
      </c>
      <c r="K32" s="75">
        <v>232441</v>
      </c>
      <c r="L32" s="33">
        <v>4785.3999999999996</v>
      </c>
      <c r="M32" s="175"/>
      <c r="N32" s="167"/>
      <c r="O32" s="167"/>
      <c r="P32" s="167"/>
      <c r="Q32" s="168"/>
      <c r="R32" s="2"/>
      <c r="S32" s="2"/>
      <c r="T32" s="1"/>
      <c r="U32" s="1"/>
      <c r="V32" s="1"/>
      <c r="W32" s="1"/>
      <c r="X32" s="1"/>
      <c r="Y32" s="1"/>
      <c r="Z32" s="1"/>
      <c r="AA32" s="1"/>
      <c r="AB32" s="1"/>
    </row>
    <row r="33" spans="2:28" s="73" customFormat="1" ht="12.75">
      <c r="B33" s="74"/>
      <c r="C33" s="68"/>
      <c r="D33" s="36"/>
      <c r="E33" s="54" t="s">
        <v>25</v>
      </c>
      <c r="F33" s="55">
        <v>4418501.43</v>
      </c>
      <c r="G33" s="54">
        <v>224711.48</v>
      </c>
      <c r="H33" s="55">
        <v>330027</v>
      </c>
      <c r="I33" s="54">
        <v>0</v>
      </c>
      <c r="J33" s="55">
        <f>SUM(F33:I33)</f>
        <v>4973239.91</v>
      </c>
      <c r="K33" s="75">
        <v>242264</v>
      </c>
      <c r="L33" s="40">
        <v>0</v>
      </c>
      <c r="M33" s="175"/>
      <c r="N33" s="167"/>
      <c r="O33" s="167"/>
      <c r="P33" s="167"/>
      <c r="Q33" s="168"/>
      <c r="R33" s="2"/>
      <c r="S33" s="2"/>
      <c r="T33" s="1"/>
      <c r="U33" s="1"/>
      <c r="V33" s="1"/>
      <c r="W33" s="1"/>
      <c r="X33" s="1"/>
      <c r="Y33" s="1"/>
      <c r="Z33" s="1"/>
      <c r="AA33" s="1"/>
      <c r="AB33" s="1"/>
    </row>
    <row r="34" spans="2:28" s="73" customFormat="1" ht="13.5" thickBot="1">
      <c r="B34" s="74"/>
      <c r="C34" s="68"/>
      <c r="D34" s="36"/>
      <c r="E34" s="56" t="s">
        <v>35</v>
      </c>
      <c r="F34" s="57">
        <v>3775709.69</v>
      </c>
      <c r="G34" s="56">
        <v>208653.49</v>
      </c>
      <c r="H34" s="57">
        <v>331565</v>
      </c>
      <c r="I34" s="56">
        <v>0</v>
      </c>
      <c r="J34" s="57">
        <f>SUM(F34:I34)</f>
        <v>4315928.18</v>
      </c>
      <c r="K34" s="76">
        <v>226248</v>
      </c>
      <c r="L34" s="45">
        <v>2365.2399999999998</v>
      </c>
      <c r="M34" s="175"/>
      <c r="N34" s="167"/>
      <c r="O34" s="167"/>
      <c r="P34" s="167"/>
      <c r="Q34" s="168"/>
      <c r="R34" s="2"/>
      <c r="S34" s="2"/>
      <c r="T34" s="1"/>
      <c r="U34" s="1"/>
      <c r="V34" s="1"/>
      <c r="W34" s="1"/>
      <c r="X34" s="1"/>
      <c r="Y34" s="1"/>
      <c r="Z34" s="1"/>
      <c r="AA34" s="1"/>
      <c r="AB34" s="1"/>
    </row>
    <row r="35" spans="2:28" ht="13.5" thickBot="1">
      <c r="B35" s="34"/>
      <c r="C35" s="68"/>
      <c r="D35" s="36"/>
      <c r="E35" s="46" t="s">
        <v>27</v>
      </c>
      <c r="F35" s="47">
        <f t="shared" ref="F35:K35" si="2">F32+F33+F34</f>
        <v>12257145.119999999</v>
      </c>
      <c r="G35" s="46">
        <f t="shared" si="2"/>
        <v>679342.52</v>
      </c>
      <c r="H35" s="47">
        <f t="shared" si="2"/>
        <v>979281</v>
      </c>
      <c r="I35" s="46">
        <f t="shared" si="2"/>
        <v>0</v>
      </c>
      <c r="J35" s="47">
        <f t="shared" si="2"/>
        <v>13915768.640000001</v>
      </c>
      <c r="K35" s="46">
        <f t="shared" si="2"/>
        <v>700953</v>
      </c>
      <c r="L35" s="46">
        <f>L32+L33+L34</f>
        <v>7150.6399999999994</v>
      </c>
      <c r="M35" s="171"/>
      <c r="N35" s="169"/>
      <c r="O35" s="169"/>
      <c r="P35" s="169"/>
      <c r="Q35" s="177"/>
      <c r="R35" s="2"/>
      <c r="S35" s="2"/>
    </row>
    <row r="36" spans="2:28" ht="12.75">
      <c r="B36" s="34"/>
      <c r="C36" s="68"/>
      <c r="D36" s="36"/>
      <c r="E36" s="51" t="s">
        <v>28</v>
      </c>
      <c r="F36" s="52">
        <v>4196854.37</v>
      </c>
      <c r="G36" s="51">
        <v>213883.5</v>
      </c>
      <c r="H36" s="52">
        <v>355103</v>
      </c>
      <c r="I36" s="51">
        <v>0</v>
      </c>
      <c r="J36" s="52">
        <f>SUM(F36:I36)</f>
        <v>4765840.87</v>
      </c>
      <c r="K36" s="59">
        <v>241956</v>
      </c>
      <c r="L36" s="33">
        <v>0</v>
      </c>
      <c r="M36" s="171"/>
      <c r="N36" s="169"/>
      <c r="O36" s="169"/>
      <c r="P36" s="169"/>
      <c r="Q36" s="177"/>
      <c r="R36" s="2"/>
      <c r="S36" s="2"/>
    </row>
    <row r="37" spans="2:28" ht="12.75">
      <c r="B37" s="34"/>
      <c r="C37" s="68"/>
      <c r="D37" s="36"/>
      <c r="E37" s="54" t="s">
        <v>29</v>
      </c>
      <c r="F37" s="55">
        <v>4253945.49</v>
      </c>
      <c r="G37" s="54">
        <v>427976.28</v>
      </c>
      <c r="H37" s="55">
        <v>355677</v>
      </c>
      <c r="I37" s="54">
        <v>0</v>
      </c>
      <c r="J37" s="55">
        <f>SUM(F37:I37)</f>
        <v>5037598.7700000005</v>
      </c>
      <c r="K37" s="53">
        <f>245707+605</f>
        <v>246312</v>
      </c>
      <c r="L37" s="40">
        <v>0</v>
      </c>
      <c r="M37" s="171"/>
      <c r="N37" s="169"/>
      <c r="O37" s="169"/>
      <c r="P37" s="169"/>
      <c r="Q37" s="177"/>
      <c r="R37" s="2"/>
      <c r="S37" s="2"/>
    </row>
    <row r="38" spans="2:28" ht="13.5" thickBot="1">
      <c r="B38" s="34"/>
      <c r="C38" s="68"/>
      <c r="D38" s="36"/>
      <c r="E38" s="56" t="s">
        <v>30</v>
      </c>
      <c r="F38" s="57">
        <v>4611074.92</v>
      </c>
      <c r="G38" s="56">
        <v>237067.03</v>
      </c>
      <c r="H38" s="57">
        <v>355120</v>
      </c>
      <c r="I38" s="56">
        <v>0</v>
      </c>
      <c r="J38" s="57">
        <f>SUM(F38:I38)</f>
        <v>5203261.95</v>
      </c>
      <c r="K38" s="58">
        <v>1221.51</v>
      </c>
      <c r="L38" s="45">
        <v>0</v>
      </c>
      <c r="M38" s="171"/>
      <c r="N38" s="178"/>
      <c r="O38" s="178"/>
      <c r="P38" s="178"/>
      <c r="Q38" s="177"/>
      <c r="R38" s="2"/>
      <c r="S38" s="2"/>
    </row>
    <row r="39" spans="2:28" ht="13.5" thickBot="1">
      <c r="B39" s="34"/>
      <c r="C39" s="68"/>
      <c r="D39" s="36"/>
      <c r="E39" s="46" t="s">
        <v>31</v>
      </c>
      <c r="F39" s="47">
        <f t="shared" ref="F39:K39" si="3">F36+F37+F38</f>
        <v>13061874.779999999</v>
      </c>
      <c r="G39" s="46">
        <f t="shared" si="3"/>
        <v>878926.81</v>
      </c>
      <c r="H39" s="47">
        <f t="shared" si="3"/>
        <v>1065900</v>
      </c>
      <c r="I39" s="46">
        <f t="shared" si="3"/>
        <v>0</v>
      </c>
      <c r="J39" s="47">
        <f t="shared" si="3"/>
        <v>15006701.59</v>
      </c>
      <c r="K39" s="46">
        <f t="shared" si="3"/>
        <v>489489.51</v>
      </c>
      <c r="L39" s="48">
        <f>SUM(L36:L38)</f>
        <v>0</v>
      </c>
      <c r="M39" s="171"/>
      <c r="N39" s="178"/>
      <c r="O39" s="178"/>
      <c r="P39" s="178"/>
      <c r="Q39" s="168"/>
      <c r="R39" s="2"/>
      <c r="S39" s="2"/>
    </row>
    <row r="40" spans="2:28" ht="13.5" thickBot="1">
      <c r="B40" s="60"/>
      <c r="C40" s="77"/>
      <c r="D40" s="62"/>
      <c r="E40" s="63" t="s">
        <v>32</v>
      </c>
      <c r="F40" s="64">
        <f t="shared" ref="F40:K40" si="4">F27+F31+F35+F39</f>
        <v>46432855.210000001</v>
      </c>
      <c r="G40" s="63">
        <f t="shared" si="4"/>
        <v>3081566.8400000003</v>
      </c>
      <c r="H40" s="64">
        <f t="shared" si="4"/>
        <v>3884232.37</v>
      </c>
      <c r="I40" s="63">
        <f>I27+I31+I35+I39</f>
        <v>478666.31000000006</v>
      </c>
      <c r="J40" s="64">
        <f t="shared" si="4"/>
        <v>53877320.730000004</v>
      </c>
      <c r="K40" s="63">
        <f t="shared" si="4"/>
        <v>2542122.5099999998</v>
      </c>
      <c r="L40" s="65">
        <f>L27+L31+L35+L39</f>
        <v>20674.669999999998</v>
      </c>
      <c r="M40" s="171"/>
      <c r="N40" s="178"/>
      <c r="O40" s="178"/>
      <c r="P40" s="178"/>
      <c r="Q40" s="168"/>
      <c r="R40" s="2"/>
      <c r="S40" s="2"/>
    </row>
    <row r="41" spans="2:28" ht="12.75">
      <c r="B41" s="25">
        <v>3</v>
      </c>
      <c r="C41" s="66">
        <v>216</v>
      </c>
      <c r="D41" s="26" t="s">
        <v>36</v>
      </c>
      <c r="E41" s="78" t="s">
        <v>16</v>
      </c>
      <c r="F41" s="67">
        <v>1656362.8</v>
      </c>
      <c r="G41" s="67">
        <v>46615.29</v>
      </c>
      <c r="H41" s="67">
        <v>256810.74</v>
      </c>
      <c r="I41" s="79">
        <v>0</v>
      </c>
      <c r="J41" s="67">
        <f>SUM(F41:H41)</f>
        <v>1959788.83</v>
      </c>
      <c r="K41" s="67">
        <v>129283</v>
      </c>
      <c r="L41" s="67">
        <v>198.19</v>
      </c>
      <c r="M41" s="166"/>
      <c r="N41" s="178"/>
      <c r="O41" s="178"/>
      <c r="P41" s="178"/>
      <c r="Q41" s="168"/>
      <c r="R41" s="2"/>
      <c r="S41" s="2"/>
    </row>
    <row r="42" spans="2:28" ht="12.75">
      <c r="B42" s="34"/>
      <c r="C42" s="68"/>
      <c r="D42" s="35"/>
      <c r="E42" s="80" t="s">
        <v>17</v>
      </c>
      <c r="F42" s="31">
        <v>1492985.58</v>
      </c>
      <c r="G42" s="31">
        <v>89258.14</v>
      </c>
      <c r="H42" s="31">
        <v>289689.8</v>
      </c>
      <c r="I42" s="81"/>
      <c r="J42" s="31">
        <f>SUM(F42:H42)</f>
        <v>1871933.52</v>
      </c>
      <c r="K42" s="31">
        <v>113971</v>
      </c>
      <c r="L42" s="31">
        <f>171+402.5</f>
        <v>573.5</v>
      </c>
      <c r="M42" s="166"/>
      <c r="N42" s="167"/>
      <c r="O42" s="167"/>
      <c r="P42" s="167"/>
      <c r="Q42" s="168"/>
      <c r="R42" s="2"/>
      <c r="S42" s="2"/>
    </row>
    <row r="43" spans="2:28" ht="13.5" thickBot="1">
      <c r="B43" s="34"/>
      <c r="C43" s="68"/>
      <c r="D43" s="35"/>
      <c r="E43" s="82" t="s">
        <v>18</v>
      </c>
      <c r="F43" s="42">
        <v>1958649.01</v>
      </c>
      <c r="G43" s="42">
        <v>125948.03</v>
      </c>
      <c r="H43" s="42">
        <v>306451.07</v>
      </c>
      <c r="I43" s="83"/>
      <c r="J43" s="42">
        <f>SUM(F43:H43)</f>
        <v>2391048.11</v>
      </c>
      <c r="K43" s="42">
        <f>136004+11506</f>
        <v>147510</v>
      </c>
      <c r="L43" s="42">
        <v>0</v>
      </c>
      <c r="M43" s="172"/>
      <c r="N43" s="167"/>
      <c r="O43" s="167"/>
      <c r="P43" s="167"/>
      <c r="Q43" s="168"/>
      <c r="R43" s="2"/>
      <c r="S43" s="2"/>
    </row>
    <row r="44" spans="2:28" ht="12.75">
      <c r="B44" s="34"/>
      <c r="C44" s="68"/>
      <c r="D44" s="35"/>
      <c r="E44" s="84" t="s">
        <v>34</v>
      </c>
      <c r="F44" s="85">
        <f>F41+F42+F43</f>
        <v>5107997.3899999997</v>
      </c>
      <c r="G44" s="84">
        <f>G41+G42+G43</f>
        <v>261821.46</v>
      </c>
      <c r="H44" s="85">
        <f>H41+H42+H43</f>
        <v>852951.6100000001</v>
      </c>
      <c r="I44" s="84"/>
      <c r="J44" s="85">
        <f>J41+J42+J43</f>
        <v>6222770.46</v>
      </c>
      <c r="K44" s="84">
        <f>K41+K42+K43</f>
        <v>390764</v>
      </c>
      <c r="L44" s="86">
        <f>L41+L42+L43</f>
        <v>771.69</v>
      </c>
      <c r="M44" s="171"/>
      <c r="N44" s="167"/>
      <c r="O44" s="167"/>
      <c r="P44" s="167"/>
      <c r="Q44" s="168"/>
      <c r="R44" s="2"/>
      <c r="S44" s="2"/>
    </row>
    <row r="45" spans="2:28" ht="12.75">
      <c r="B45" s="34"/>
      <c r="C45" s="68"/>
      <c r="D45" s="35"/>
      <c r="E45" s="49" t="s">
        <v>20</v>
      </c>
      <c r="F45" s="31">
        <v>1608742.37</v>
      </c>
      <c r="G45" s="31">
        <v>69074.740000000005</v>
      </c>
      <c r="H45" s="31">
        <v>283772.17</v>
      </c>
      <c r="I45" s="81"/>
      <c r="J45" s="31">
        <f>SUM(F45:H45)</f>
        <v>1961589.28</v>
      </c>
      <c r="K45" s="31">
        <v>99264</v>
      </c>
      <c r="L45" s="31">
        <v>0</v>
      </c>
      <c r="M45" s="171"/>
      <c r="N45" s="167"/>
      <c r="O45" s="167"/>
      <c r="P45" s="167"/>
      <c r="Q45" s="168"/>
      <c r="R45" s="2"/>
      <c r="S45" s="2"/>
    </row>
    <row r="46" spans="2:28" ht="12.75">
      <c r="B46" s="34"/>
      <c r="C46" s="68"/>
      <c r="D46" s="35"/>
      <c r="E46" s="49" t="s">
        <v>21</v>
      </c>
      <c r="F46" s="31">
        <v>1958649.01</v>
      </c>
      <c r="G46" s="31">
        <v>92925.88</v>
      </c>
      <c r="H46" s="31">
        <v>306451.07</v>
      </c>
      <c r="I46" s="81"/>
      <c r="J46" s="31">
        <f>SUM(F46:H46)</f>
        <v>2358025.96</v>
      </c>
      <c r="K46" s="31">
        <v>136631</v>
      </c>
      <c r="L46" s="31">
        <v>2293.48</v>
      </c>
      <c r="M46" s="171"/>
      <c r="N46" s="167"/>
      <c r="O46" s="167"/>
      <c r="P46" s="167"/>
      <c r="Q46" s="168"/>
      <c r="R46" s="2"/>
      <c r="S46" s="2"/>
    </row>
    <row r="47" spans="2:28" ht="13.5" thickBot="1">
      <c r="B47" s="34"/>
      <c r="C47" s="68"/>
      <c r="D47" s="35"/>
      <c r="E47" s="50" t="s">
        <v>22</v>
      </c>
      <c r="F47" s="42">
        <v>1632353.45</v>
      </c>
      <c r="G47" s="42">
        <v>97640.24</v>
      </c>
      <c r="H47" s="42">
        <v>306451.07</v>
      </c>
      <c r="I47" s="42">
        <v>0</v>
      </c>
      <c r="J47" s="42">
        <f>SUM(F47:H47)</f>
        <v>2036444.76</v>
      </c>
      <c r="K47" s="42">
        <f>107844+3773</f>
        <v>111617</v>
      </c>
      <c r="L47" s="42">
        <v>602.94000000000005</v>
      </c>
      <c r="M47" s="175"/>
      <c r="N47" s="167"/>
      <c r="O47" s="167"/>
      <c r="P47" s="167"/>
      <c r="Q47" s="168"/>
      <c r="R47" s="2"/>
      <c r="S47" s="2"/>
    </row>
    <row r="48" spans="2:28" ht="13.5" thickBot="1">
      <c r="B48" s="34"/>
      <c r="C48" s="68"/>
      <c r="D48" s="35"/>
      <c r="E48" s="46" t="s">
        <v>23</v>
      </c>
      <c r="F48" s="47">
        <f t="shared" ref="F48:L48" si="5">F45+F46+F47</f>
        <v>5199744.83</v>
      </c>
      <c r="G48" s="46">
        <f t="shared" si="5"/>
        <v>259640.86</v>
      </c>
      <c r="H48" s="47">
        <f t="shared" si="5"/>
        <v>896674.31</v>
      </c>
      <c r="I48" s="46">
        <f t="shared" si="5"/>
        <v>0</v>
      </c>
      <c r="J48" s="47">
        <f t="shared" si="5"/>
        <v>6356060</v>
      </c>
      <c r="K48" s="46">
        <f t="shared" si="5"/>
        <v>347512</v>
      </c>
      <c r="L48" s="48">
        <f t="shared" si="5"/>
        <v>2896.42</v>
      </c>
      <c r="M48" s="171"/>
      <c r="N48" s="167"/>
      <c r="O48" s="167"/>
      <c r="P48" s="167"/>
      <c r="Q48" s="168"/>
      <c r="R48" s="2"/>
      <c r="S48" s="2"/>
    </row>
    <row r="49" spans="2:20" ht="12.75">
      <c r="B49" s="34"/>
      <c r="C49" s="68"/>
      <c r="D49" s="35"/>
      <c r="E49" s="51" t="s">
        <v>24</v>
      </c>
      <c r="F49" s="52">
        <f>1480319.96+30486.02</f>
        <v>1510805.98</v>
      </c>
      <c r="G49" s="51">
        <v>129389.82</v>
      </c>
      <c r="H49" s="52">
        <v>312918</v>
      </c>
      <c r="I49" s="51">
        <v>0</v>
      </c>
      <c r="J49" s="52">
        <f>SUM(F49:I49)</f>
        <v>1953113.8</v>
      </c>
      <c r="K49" s="53">
        <v>112475</v>
      </c>
      <c r="L49" s="33">
        <v>0</v>
      </c>
      <c r="M49" s="175"/>
      <c r="N49" s="167"/>
      <c r="O49" s="167"/>
      <c r="P49" s="167"/>
      <c r="Q49" s="168"/>
      <c r="R49" s="2"/>
      <c r="S49" s="2"/>
    </row>
    <row r="50" spans="2:20" ht="12.75">
      <c r="B50" s="34"/>
      <c r="C50" s="68"/>
      <c r="D50" s="35"/>
      <c r="E50" s="54" t="s">
        <v>25</v>
      </c>
      <c r="F50" s="55">
        <v>1608087.31</v>
      </c>
      <c r="G50" s="54">
        <v>93026.7</v>
      </c>
      <c r="H50" s="55">
        <v>303581</v>
      </c>
      <c r="I50" s="54">
        <v>0</v>
      </c>
      <c r="J50" s="55">
        <f>SUM(F50:I50)</f>
        <v>2004695.01</v>
      </c>
      <c r="K50" s="53">
        <v>117183</v>
      </c>
      <c r="L50" s="40">
        <v>0</v>
      </c>
      <c r="M50" s="171"/>
      <c r="N50" s="167"/>
      <c r="O50" s="167"/>
      <c r="P50" s="167"/>
      <c r="Q50" s="168"/>
      <c r="R50" s="2"/>
      <c r="S50" s="2"/>
    </row>
    <row r="51" spans="2:20" ht="13.5" thickBot="1">
      <c r="B51" s="34"/>
      <c r="C51" s="68"/>
      <c r="D51" s="35"/>
      <c r="E51" s="56" t="s">
        <v>26</v>
      </c>
      <c r="F51" s="57">
        <v>1447864.83</v>
      </c>
      <c r="G51" s="56">
        <v>79702.09</v>
      </c>
      <c r="H51" s="57">
        <v>301603</v>
      </c>
      <c r="I51" s="56">
        <v>0</v>
      </c>
      <c r="J51" s="57">
        <f>SUM(F51:I51)</f>
        <v>1829169.9200000002</v>
      </c>
      <c r="K51" s="58">
        <v>105435</v>
      </c>
      <c r="L51" s="45">
        <v>3940.95</v>
      </c>
      <c r="M51" s="171"/>
      <c r="N51" s="178"/>
      <c r="O51" s="178"/>
      <c r="P51" s="178"/>
      <c r="Q51" s="168"/>
      <c r="R51" s="2"/>
      <c r="S51" s="2"/>
    </row>
    <row r="52" spans="2:20" ht="13.5" thickBot="1">
      <c r="B52" s="34"/>
      <c r="C52" s="68"/>
      <c r="D52" s="35"/>
      <c r="E52" s="46" t="s">
        <v>27</v>
      </c>
      <c r="F52" s="47">
        <f t="shared" ref="F52:K52" si="6">F49+F50+F51</f>
        <v>4566758.12</v>
      </c>
      <c r="G52" s="46">
        <f t="shared" si="6"/>
        <v>302118.61</v>
      </c>
      <c r="H52" s="47">
        <f t="shared" si="6"/>
        <v>918102</v>
      </c>
      <c r="I52" s="46">
        <f t="shared" si="6"/>
        <v>0</v>
      </c>
      <c r="J52" s="47">
        <f t="shared" si="6"/>
        <v>5786978.7300000004</v>
      </c>
      <c r="K52" s="46">
        <f t="shared" si="6"/>
        <v>335093</v>
      </c>
      <c r="L52" s="48">
        <f>L49+L50+L51</f>
        <v>3940.95</v>
      </c>
      <c r="M52" s="171"/>
      <c r="N52" s="167"/>
      <c r="O52" s="167"/>
      <c r="P52" s="167"/>
      <c r="Q52" s="177"/>
      <c r="R52" s="2"/>
      <c r="S52" s="2"/>
    </row>
    <row r="53" spans="2:20" ht="12.75">
      <c r="B53" s="34"/>
      <c r="C53" s="68"/>
      <c r="D53" s="35"/>
      <c r="E53" s="51" t="s">
        <v>28</v>
      </c>
      <c r="F53" s="52">
        <v>1718092.29</v>
      </c>
      <c r="G53" s="51">
        <v>132517.93</v>
      </c>
      <c r="H53" s="52">
        <v>292903</v>
      </c>
      <c r="I53" s="51">
        <v>0</v>
      </c>
      <c r="J53" s="52">
        <f>SUM(F53:I53)</f>
        <v>2143513.2199999997</v>
      </c>
      <c r="K53" s="59">
        <v>131032</v>
      </c>
      <c r="L53" s="33">
        <v>0</v>
      </c>
      <c r="M53" s="171"/>
      <c r="N53" s="167"/>
      <c r="O53" s="167"/>
      <c r="P53" s="167"/>
      <c r="Q53" s="177"/>
      <c r="R53" s="2"/>
      <c r="S53" s="2"/>
    </row>
    <row r="54" spans="2:20" ht="12.75">
      <c r="B54" s="34"/>
      <c r="C54" s="68"/>
      <c r="D54" s="35"/>
      <c r="E54" s="54" t="s">
        <v>29</v>
      </c>
      <c r="F54" s="55">
        <v>1646663.05</v>
      </c>
      <c r="G54" s="54">
        <v>113460.09</v>
      </c>
      <c r="H54" s="55">
        <v>281859</v>
      </c>
      <c r="I54" s="54">
        <v>0</v>
      </c>
      <c r="J54" s="55">
        <f>SUM(F54:I54)</f>
        <v>2041982.1400000001</v>
      </c>
      <c r="K54" s="53">
        <v>123926</v>
      </c>
      <c r="L54" s="40">
        <v>0</v>
      </c>
      <c r="M54" s="171"/>
      <c r="N54" s="167"/>
      <c r="O54" s="167"/>
      <c r="P54" s="167"/>
      <c r="Q54" s="162"/>
    </row>
    <row r="55" spans="2:20" ht="13.5" thickBot="1">
      <c r="B55" s="34"/>
      <c r="C55" s="68"/>
      <c r="D55" s="35"/>
      <c r="E55" s="56" t="s">
        <v>37</v>
      </c>
      <c r="F55" s="57">
        <v>1640913.49</v>
      </c>
      <c r="G55" s="56">
        <v>135099.62</v>
      </c>
      <c r="H55" s="57">
        <v>285495</v>
      </c>
      <c r="I55" s="56">
        <v>0</v>
      </c>
      <c r="J55" s="57">
        <f>SUM(F55:I55)</f>
        <v>2061508.1099999999</v>
      </c>
      <c r="K55" s="58">
        <v>750.98</v>
      </c>
      <c r="L55" s="45">
        <v>0</v>
      </c>
      <c r="M55" s="171"/>
      <c r="N55" s="178"/>
      <c r="O55" s="178"/>
      <c r="P55" s="178"/>
      <c r="Q55" s="162"/>
    </row>
    <row r="56" spans="2:20" ht="13.5" thickBot="1">
      <c r="B56" s="34"/>
      <c r="C56" s="68"/>
      <c r="D56" s="35"/>
      <c r="E56" s="46" t="s">
        <v>31</v>
      </c>
      <c r="F56" s="47">
        <f t="shared" ref="F56:K56" si="7">F53+F54+F55</f>
        <v>5005668.83</v>
      </c>
      <c r="G56" s="46">
        <f t="shared" si="7"/>
        <v>381077.64</v>
      </c>
      <c r="H56" s="47">
        <f t="shared" si="7"/>
        <v>860257</v>
      </c>
      <c r="I56" s="46">
        <f t="shared" si="7"/>
        <v>0</v>
      </c>
      <c r="J56" s="47">
        <f t="shared" si="7"/>
        <v>6247003.4699999997</v>
      </c>
      <c r="K56" s="46">
        <f t="shared" si="7"/>
        <v>255708.98</v>
      </c>
      <c r="L56" s="48">
        <f>SUM(L53:L54)</f>
        <v>0</v>
      </c>
      <c r="M56" s="171"/>
      <c r="N56" s="178"/>
      <c r="O56" s="178"/>
      <c r="P56" s="178"/>
      <c r="Q56" s="168"/>
      <c r="R56" s="180"/>
      <c r="S56" s="181"/>
      <c r="T56" s="152"/>
    </row>
    <row r="57" spans="2:20" ht="13.5" thickBot="1">
      <c r="B57" s="60"/>
      <c r="C57" s="77"/>
      <c r="D57" s="61"/>
      <c r="E57" s="63" t="s">
        <v>32</v>
      </c>
      <c r="F57" s="64">
        <f t="shared" ref="F57:K57" si="8">F44+F48+F52+F56</f>
        <v>19880169.170000002</v>
      </c>
      <c r="G57" s="63">
        <f t="shared" si="8"/>
        <v>1204658.5699999998</v>
      </c>
      <c r="H57" s="64">
        <f t="shared" si="8"/>
        <v>3527984.92</v>
      </c>
      <c r="I57" s="63">
        <f t="shared" si="8"/>
        <v>0</v>
      </c>
      <c r="J57" s="64">
        <f t="shared" si="8"/>
        <v>24612812.66</v>
      </c>
      <c r="K57" s="63">
        <f t="shared" si="8"/>
        <v>1329077.98</v>
      </c>
      <c r="L57" s="65">
        <f>L44+L48+L52+L56</f>
        <v>7609.0599999999995</v>
      </c>
      <c r="M57" s="171"/>
      <c r="N57" s="178"/>
      <c r="O57" s="178"/>
      <c r="P57" s="178"/>
      <c r="Q57" s="168"/>
      <c r="R57" s="180"/>
      <c r="S57" s="181"/>
    </row>
    <row r="58" spans="2:20" ht="12.75">
      <c r="B58" s="87">
        <v>4</v>
      </c>
      <c r="C58" s="66">
        <v>219</v>
      </c>
      <c r="D58" s="26" t="s">
        <v>38</v>
      </c>
      <c r="E58" s="78" t="s">
        <v>16</v>
      </c>
      <c r="F58" s="67">
        <v>18302.560000000001</v>
      </c>
      <c r="G58" s="67">
        <v>589808.27</v>
      </c>
      <c r="H58" s="79">
        <v>0</v>
      </c>
      <c r="I58" s="79"/>
      <c r="J58" s="67">
        <f>SUM(F58:H58)</f>
        <v>608110.83000000007</v>
      </c>
      <c r="K58" s="67">
        <v>90970</v>
      </c>
      <c r="L58" s="88">
        <v>0</v>
      </c>
      <c r="M58" s="166"/>
      <c r="N58" s="178"/>
      <c r="O58" s="178"/>
      <c r="P58" s="178"/>
      <c r="Q58" s="168"/>
      <c r="R58" s="180"/>
      <c r="S58" s="181"/>
    </row>
    <row r="59" spans="2:20" ht="12.75">
      <c r="B59" s="89"/>
      <c r="C59" s="68"/>
      <c r="D59" s="90"/>
      <c r="E59" s="91" t="s">
        <v>17</v>
      </c>
      <c r="F59" s="92">
        <v>18302.560000000001</v>
      </c>
      <c r="G59" s="92">
        <v>589808.27</v>
      </c>
      <c r="H59" s="93">
        <v>0</v>
      </c>
      <c r="I59" s="93"/>
      <c r="J59" s="94">
        <f>SUM(F59:H59)</f>
        <v>608110.83000000007</v>
      </c>
      <c r="K59" s="94">
        <v>91179</v>
      </c>
      <c r="L59" s="95">
        <v>0</v>
      </c>
      <c r="M59" s="166"/>
      <c r="N59" s="167"/>
      <c r="O59" s="167"/>
      <c r="P59" s="167"/>
      <c r="Q59" s="168"/>
      <c r="R59" s="181"/>
      <c r="S59" s="181"/>
    </row>
    <row r="60" spans="2:20" ht="13.5" thickBot="1">
      <c r="B60" s="89"/>
      <c r="C60" s="68"/>
      <c r="D60" s="90"/>
      <c r="E60" s="80" t="s">
        <v>18</v>
      </c>
      <c r="F60" s="31">
        <v>18302.560000000001</v>
      </c>
      <c r="G60" s="31">
        <v>589793.62</v>
      </c>
      <c r="H60" s="81">
        <v>0</v>
      </c>
      <c r="I60" s="81"/>
      <c r="J60" s="31">
        <f>SUM(F60:H60)</f>
        <v>608096.18000000005</v>
      </c>
      <c r="K60" s="31">
        <f>90794+913</f>
        <v>91707</v>
      </c>
      <c r="L60" s="96">
        <v>0</v>
      </c>
      <c r="M60" s="166"/>
      <c r="N60" s="167"/>
      <c r="O60" s="167"/>
      <c r="P60" s="167"/>
      <c r="Q60" s="168"/>
      <c r="R60" s="180"/>
      <c r="S60" s="181"/>
    </row>
    <row r="61" spans="2:20" ht="13.5" thickBot="1">
      <c r="B61" s="89"/>
      <c r="C61" s="68"/>
      <c r="D61" s="90"/>
      <c r="E61" s="46" t="s">
        <v>34</v>
      </c>
      <c r="F61" s="47">
        <f>SUM(F58:F60)</f>
        <v>54907.680000000008</v>
      </c>
      <c r="G61" s="46">
        <f>SUM(G58:G60)</f>
        <v>1769410.1600000001</v>
      </c>
      <c r="H61" s="47">
        <f>SUM(H58:H60)</f>
        <v>0</v>
      </c>
      <c r="I61" s="46">
        <v>0</v>
      </c>
      <c r="J61" s="47">
        <f>SUM(J58:J60)</f>
        <v>1824317.8400000003</v>
      </c>
      <c r="K61" s="46">
        <f>K58+K59+K60</f>
        <v>273856</v>
      </c>
      <c r="L61" s="48">
        <v>0</v>
      </c>
      <c r="M61" s="171"/>
      <c r="N61" s="167"/>
      <c r="O61" s="167"/>
      <c r="P61" s="167"/>
      <c r="Q61" s="168"/>
      <c r="R61" s="180"/>
      <c r="S61" s="181"/>
      <c r="T61" s="180"/>
    </row>
    <row r="62" spans="2:20" ht="12.75">
      <c r="B62" s="89"/>
      <c r="C62" s="68"/>
      <c r="D62" s="90"/>
      <c r="E62" s="49" t="s">
        <v>20</v>
      </c>
      <c r="F62" s="31">
        <v>18302.560000000001</v>
      </c>
      <c r="G62" s="31">
        <v>589808.27</v>
      </c>
      <c r="H62" s="81">
        <v>0</v>
      </c>
      <c r="I62" s="81"/>
      <c r="J62" s="31">
        <f>SUM(F62:H62)</f>
        <v>608110.83000000007</v>
      </c>
      <c r="K62" s="31">
        <v>91234</v>
      </c>
      <c r="L62" s="97">
        <v>0</v>
      </c>
      <c r="M62" s="171"/>
      <c r="N62" s="167"/>
      <c r="O62" s="167"/>
      <c r="P62" s="167"/>
      <c r="Q62" s="168"/>
      <c r="R62" s="180"/>
      <c r="S62" s="181"/>
      <c r="T62" s="180"/>
    </row>
    <row r="63" spans="2:20" ht="12.75">
      <c r="B63" s="89"/>
      <c r="C63" s="98"/>
      <c r="D63" s="90"/>
      <c r="E63" s="49" t="s">
        <v>21</v>
      </c>
      <c r="F63" s="31">
        <v>18302.560000000001</v>
      </c>
      <c r="G63" s="31">
        <v>589808.27</v>
      </c>
      <c r="H63" s="81">
        <v>0</v>
      </c>
      <c r="I63" s="81"/>
      <c r="J63" s="31">
        <f>SUM(F63:H63)</f>
        <v>608110.83000000007</v>
      </c>
      <c r="K63" s="31">
        <v>92169</v>
      </c>
      <c r="L63" s="99">
        <v>0</v>
      </c>
      <c r="M63" s="171"/>
      <c r="N63" s="167"/>
      <c r="O63" s="167"/>
      <c r="P63" s="167"/>
      <c r="Q63" s="168"/>
      <c r="R63" s="180"/>
      <c r="S63" s="181"/>
      <c r="T63" s="180"/>
    </row>
    <row r="64" spans="2:20" ht="13.5" thickBot="1">
      <c r="B64" s="89"/>
      <c r="C64" s="98"/>
      <c r="D64" s="90"/>
      <c r="E64" s="50" t="s">
        <v>22</v>
      </c>
      <c r="F64" s="42">
        <v>18129.400000000001</v>
      </c>
      <c r="G64" s="42">
        <v>589793.62</v>
      </c>
      <c r="H64" s="81">
        <v>0</v>
      </c>
      <c r="I64" s="81"/>
      <c r="J64" s="31">
        <f>SUM(F64:H64)</f>
        <v>607923.02</v>
      </c>
      <c r="K64" s="31">
        <f>91498-858</f>
        <v>90640</v>
      </c>
      <c r="L64" s="100"/>
      <c r="M64" s="171"/>
      <c r="N64" s="167"/>
      <c r="O64" s="167"/>
      <c r="P64" s="167"/>
      <c r="Q64" s="168"/>
      <c r="R64" s="180"/>
      <c r="S64" s="181"/>
      <c r="T64" s="180"/>
    </row>
    <row r="65" spans="2:25" ht="13.5" thickBot="1">
      <c r="B65" s="89"/>
      <c r="C65" s="98"/>
      <c r="D65" s="90"/>
      <c r="E65" s="46" t="s">
        <v>23</v>
      </c>
      <c r="F65" s="47">
        <f t="shared" ref="F65:K65" si="9">F62+F63+F64</f>
        <v>54734.520000000004</v>
      </c>
      <c r="G65" s="46">
        <f t="shared" si="9"/>
        <v>1769410.1600000001</v>
      </c>
      <c r="H65" s="47">
        <f t="shared" si="9"/>
        <v>0</v>
      </c>
      <c r="I65" s="46">
        <f t="shared" si="9"/>
        <v>0</v>
      </c>
      <c r="J65" s="47">
        <f t="shared" si="9"/>
        <v>1824144.6800000002</v>
      </c>
      <c r="K65" s="46">
        <f t="shared" si="9"/>
        <v>274043</v>
      </c>
      <c r="L65" s="48">
        <f>L62+L63+L64</f>
        <v>0</v>
      </c>
      <c r="M65" s="171"/>
      <c r="N65" s="167"/>
      <c r="O65" s="167"/>
      <c r="P65" s="167"/>
      <c r="Q65" s="168"/>
      <c r="R65" s="180"/>
      <c r="S65" s="181"/>
      <c r="T65" s="180"/>
    </row>
    <row r="66" spans="2:25" ht="12.75">
      <c r="B66" s="89"/>
      <c r="C66" s="98"/>
      <c r="D66" s="90"/>
      <c r="E66" s="51" t="s">
        <v>24</v>
      </c>
      <c r="F66" s="52">
        <v>38519.279999999999</v>
      </c>
      <c r="G66" s="51">
        <v>589848.5</v>
      </c>
      <c r="H66" s="52">
        <v>0</v>
      </c>
      <c r="I66" s="51"/>
      <c r="J66" s="52">
        <f>SUM(F66:H66)</f>
        <v>628367.78</v>
      </c>
      <c r="K66" s="53">
        <v>92312</v>
      </c>
      <c r="L66" s="33">
        <v>0</v>
      </c>
      <c r="M66" s="171"/>
      <c r="N66" s="167"/>
      <c r="O66" s="167"/>
      <c r="P66" s="167"/>
      <c r="Q66" s="168"/>
      <c r="R66" s="180"/>
      <c r="S66" s="181"/>
      <c r="T66" s="180"/>
    </row>
    <row r="67" spans="2:25" ht="12.75">
      <c r="B67" s="89"/>
      <c r="C67" s="98"/>
      <c r="D67" s="90"/>
      <c r="E67" s="54" t="s">
        <v>25</v>
      </c>
      <c r="F67" s="55">
        <v>62593.83</v>
      </c>
      <c r="G67" s="54">
        <v>589848.5</v>
      </c>
      <c r="H67" s="55">
        <v>0</v>
      </c>
      <c r="I67" s="54"/>
      <c r="J67" s="55">
        <f>SUM(F67:H67)</f>
        <v>652442.32999999996</v>
      </c>
      <c r="K67" s="53">
        <v>94336</v>
      </c>
      <c r="L67" s="40">
        <v>0</v>
      </c>
      <c r="M67" s="171"/>
      <c r="N67" s="167"/>
      <c r="O67" s="167"/>
      <c r="P67" s="167"/>
      <c r="Q67" s="168"/>
      <c r="R67" s="180"/>
      <c r="S67" s="181"/>
      <c r="T67" s="180"/>
    </row>
    <row r="68" spans="2:25" ht="13.5" thickBot="1">
      <c r="B68" s="89"/>
      <c r="C68" s="98"/>
      <c r="D68" s="90"/>
      <c r="E68" s="56" t="s">
        <v>26</v>
      </c>
      <c r="F68" s="57">
        <v>62306.36</v>
      </c>
      <c r="G68" s="56">
        <v>589833.84</v>
      </c>
      <c r="H68" s="57">
        <v>0</v>
      </c>
      <c r="I68" s="56"/>
      <c r="J68" s="57">
        <f>SUM(F68:H68)</f>
        <v>652140.19999999995</v>
      </c>
      <c r="K68" s="58">
        <v>94006</v>
      </c>
      <c r="L68" s="45">
        <v>0</v>
      </c>
      <c r="M68" s="171"/>
      <c r="N68" s="178"/>
      <c r="O68" s="178"/>
      <c r="P68" s="178"/>
      <c r="Q68" s="182"/>
      <c r="T68" s="180"/>
    </row>
    <row r="69" spans="2:25" ht="13.5" thickBot="1">
      <c r="B69" s="89"/>
      <c r="C69" s="98"/>
      <c r="D69" s="90"/>
      <c r="E69" s="46" t="s">
        <v>27</v>
      </c>
      <c r="F69" s="47">
        <f t="shared" ref="F69:L69" si="10">F66+F67+F68</f>
        <v>163419.47</v>
      </c>
      <c r="G69" s="46">
        <f t="shared" si="10"/>
        <v>1769530.8399999999</v>
      </c>
      <c r="H69" s="47">
        <f t="shared" si="10"/>
        <v>0</v>
      </c>
      <c r="I69" s="46">
        <f t="shared" si="10"/>
        <v>0</v>
      </c>
      <c r="J69" s="47">
        <f t="shared" si="10"/>
        <v>1932950.3099999998</v>
      </c>
      <c r="K69" s="46">
        <f t="shared" si="10"/>
        <v>280654</v>
      </c>
      <c r="L69" s="48">
        <f t="shared" si="10"/>
        <v>0</v>
      </c>
      <c r="M69" s="171"/>
      <c r="N69" s="178"/>
      <c r="O69" s="178"/>
      <c r="P69" s="178"/>
      <c r="Q69" s="162"/>
      <c r="T69" s="180"/>
    </row>
    <row r="70" spans="2:25" ht="12.75">
      <c r="B70" s="89"/>
      <c r="C70" s="98"/>
      <c r="D70" s="90"/>
      <c r="E70" s="51" t="s">
        <v>28</v>
      </c>
      <c r="F70" s="52">
        <f>38519.28+24074.55</f>
        <v>62593.83</v>
      </c>
      <c r="G70" s="51">
        <v>589848.5</v>
      </c>
      <c r="H70" s="52">
        <v>0</v>
      </c>
      <c r="I70" s="51"/>
      <c r="J70" s="52">
        <f>SUM(F70:H70)</f>
        <v>652442.32999999996</v>
      </c>
      <c r="K70" s="59">
        <v>94479</v>
      </c>
      <c r="L70" s="33">
        <v>0</v>
      </c>
      <c r="M70" s="171"/>
      <c r="N70" s="178"/>
      <c r="O70" s="178"/>
      <c r="P70" s="183"/>
      <c r="Q70" s="184"/>
      <c r="R70" s="73"/>
      <c r="S70" s="73"/>
      <c r="T70" s="180"/>
    </row>
    <row r="71" spans="2:25" ht="12.75">
      <c r="B71" s="89"/>
      <c r="C71" s="98"/>
      <c r="D71" s="90"/>
      <c r="E71" s="54" t="s">
        <v>29</v>
      </c>
      <c r="F71" s="55">
        <v>62593.83</v>
      </c>
      <c r="G71" s="54">
        <v>589848.5</v>
      </c>
      <c r="H71" s="55">
        <v>0</v>
      </c>
      <c r="I71" s="54"/>
      <c r="J71" s="55">
        <f>SUM(F71:H71)</f>
        <v>652442.32999999996</v>
      </c>
      <c r="K71" s="53">
        <f>91861+2046</f>
        <v>93907</v>
      </c>
      <c r="L71" s="40">
        <v>0</v>
      </c>
      <c r="M71" s="171"/>
      <c r="N71" s="178"/>
      <c r="O71" s="178"/>
      <c r="P71" s="183"/>
      <c r="Q71" s="185"/>
      <c r="R71" s="73"/>
      <c r="S71" s="73"/>
      <c r="T71" s="180"/>
    </row>
    <row r="72" spans="2:25" ht="13.5" thickBot="1">
      <c r="B72" s="89"/>
      <c r="C72" s="98"/>
      <c r="D72" s="90"/>
      <c r="E72" s="56" t="s">
        <v>39</v>
      </c>
      <c r="F72" s="57">
        <v>62593.84</v>
      </c>
      <c r="G72" s="56">
        <v>630000</v>
      </c>
      <c r="H72" s="57">
        <v>0</v>
      </c>
      <c r="I72" s="56"/>
      <c r="J72" s="57">
        <f>SUM(F72:H72)</f>
        <v>692593.84</v>
      </c>
      <c r="K72" s="58">
        <v>0</v>
      </c>
      <c r="L72" s="45">
        <v>0</v>
      </c>
      <c r="M72" s="171"/>
      <c r="N72" s="178"/>
      <c r="O72" s="178"/>
      <c r="P72" s="183"/>
      <c r="Q72" s="184"/>
      <c r="R72" s="186"/>
      <c r="S72" s="174"/>
      <c r="T72" s="180"/>
    </row>
    <row r="73" spans="2:25" ht="13.5" thickBot="1">
      <c r="B73" s="89"/>
      <c r="C73" s="98"/>
      <c r="D73" s="90"/>
      <c r="E73" s="46" t="s">
        <v>31</v>
      </c>
      <c r="F73" s="47">
        <f>F70+F71+F72</f>
        <v>187781.5</v>
      </c>
      <c r="G73" s="46">
        <f>G70+G71+G72</f>
        <v>1809697</v>
      </c>
      <c r="H73" s="47">
        <f>SUM(H70:H71)</f>
        <v>0</v>
      </c>
      <c r="I73" s="46">
        <v>0</v>
      </c>
      <c r="J73" s="47">
        <f>J70+J71+J72</f>
        <v>1997478.5</v>
      </c>
      <c r="K73" s="46">
        <f>K70+K71+K72</f>
        <v>188386</v>
      </c>
      <c r="L73" s="48">
        <v>0</v>
      </c>
      <c r="M73" s="171"/>
      <c r="N73" s="167"/>
      <c r="O73" s="167"/>
      <c r="P73" s="173"/>
      <c r="Q73" s="184"/>
      <c r="R73" s="176"/>
      <c r="S73" s="73"/>
      <c r="U73" s="187"/>
      <c r="V73" s="187"/>
      <c r="W73" s="187"/>
      <c r="X73" s="187"/>
      <c r="Y73" s="187"/>
    </row>
    <row r="74" spans="2:25" ht="13.5" thickBot="1">
      <c r="B74" s="101"/>
      <c r="C74" s="102"/>
      <c r="D74" s="103"/>
      <c r="E74" s="63" t="s">
        <v>32</v>
      </c>
      <c r="F74" s="64">
        <f>F61+F65+F69+F73</f>
        <v>460843.17000000004</v>
      </c>
      <c r="G74" s="63">
        <f>G61+G65+G69+G73</f>
        <v>7118048.1600000001</v>
      </c>
      <c r="H74" s="64">
        <f>H61+H65+H69+H73</f>
        <v>0</v>
      </c>
      <c r="I74" s="63">
        <v>0</v>
      </c>
      <c r="J74" s="64">
        <f>J61+J65+J69+J73</f>
        <v>7578891.3300000001</v>
      </c>
      <c r="K74" s="63">
        <f>K61+K65+K69+K73</f>
        <v>1016939</v>
      </c>
      <c r="L74" s="65">
        <f>L61+L65+L69+L73</f>
        <v>0</v>
      </c>
      <c r="M74" s="171"/>
      <c r="N74" s="167"/>
      <c r="O74" s="167"/>
      <c r="P74" s="173"/>
      <c r="Q74" s="184"/>
      <c r="R74" s="73"/>
      <c r="S74" s="73"/>
      <c r="U74" s="187"/>
      <c r="V74" s="187"/>
      <c r="W74" s="187"/>
      <c r="X74" s="187"/>
      <c r="Y74" s="187"/>
    </row>
    <row r="75" spans="2:25" ht="15">
      <c r="B75" s="104">
        <v>5</v>
      </c>
      <c r="C75" s="105">
        <v>226</v>
      </c>
      <c r="D75" s="106" t="s">
        <v>40</v>
      </c>
      <c r="E75" s="107" t="s">
        <v>16</v>
      </c>
      <c r="F75" s="108">
        <v>0</v>
      </c>
      <c r="G75" s="109">
        <v>0</v>
      </c>
      <c r="H75" s="69">
        <v>89583.8</v>
      </c>
      <c r="I75" s="109"/>
      <c r="J75" s="69">
        <f>SUM(F75:H75)</f>
        <v>89583.8</v>
      </c>
      <c r="K75" s="110">
        <v>0</v>
      </c>
      <c r="L75" s="108">
        <v>0</v>
      </c>
      <c r="M75" s="166"/>
      <c r="N75" s="167"/>
      <c r="O75" s="167"/>
      <c r="P75" s="173"/>
      <c r="Q75" s="184"/>
      <c r="R75" s="188"/>
      <c r="S75" s="189"/>
      <c r="T75" s="73"/>
      <c r="U75" s="187"/>
      <c r="V75" s="190"/>
      <c r="W75" s="187"/>
      <c r="X75" s="187"/>
      <c r="Y75" s="187"/>
    </row>
    <row r="76" spans="2:25" ht="12.75">
      <c r="B76" s="111"/>
      <c r="C76" s="112"/>
      <c r="D76" s="113"/>
      <c r="E76" s="114" t="s">
        <v>17</v>
      </c>
      <c r="F76" s="81">
        <v>0</v>
      </c>
      <c r="G76" s="115">
        <v>0</v>
      </c>
      <c r="H76" s="31">
        <v>100248.07</v>
      </c>
      <c r="I76" s="109"/>
      <c r="J76" s="31">
        <f>SUM(F76:H76)</f>
        <v>100248.07</v>
      </c>
      <c r="K76" s="110">
        <v>0</v>
      </c>
      <c r="L76" s="108">
        <v>0</v>
      </c>
      <c r="M76" s="166"/>
      <c r="N76" s="167"/>
      <c r="O76" s="167"/>
      <c r="P76" s="173"/>
      <c r="Q76" s="184"/>
      <c r="R76" s="186"/>
      <c r="S76" s="176"/>
      <c r="T76" s="73"/>
      <c r="U76" s="187"/>
      <c r="V76" s="187"/>
      <c r="W76" s="187"/>
      <c r="X76" s="187"/>
      <c r="Y76" s="187"/>
    </row>
    <row r="77" spans="2:25" ht="13.5" thickBot="1">
      <c r="B77" s="111"/>
      <c r="C77" s="112"/>
      <c r="D77" s="113"/>
      <c r="E77" s="116" t="s">
        <v>18</v>
      </c>
      <c r="F77" s="83">
        <v>0</v>
      </c>
      <c r="G77" s="117">
        <v>0</v>
      </c>
      <c r="H77" s="42">
        <v>100248.07</v>
      </c>
      <c r="I77" s="118"/>
      <c r="J77" s="42">
        <f>SUM(F77:H77)</f>
        <v>100248.07</v>
      </c>
      <c r="K77" s="119">
        <v>0</v>
      </c>
      <c r="L77" s="120">
        <v>0</v>
      </c>
      <c r="M77" s="166"/>
      <c r="N77" s="167"/>
      <c r="O77" s="167"/>
      <c r="P77" s="173"/>
      <c r="Q77" s="184"/>
      <c r="R77" s="186"/>
      <c r="S77" s="73"/>
      <c r="T77" s="73"/>
      <c r="U77" s="187"/>
      <c r="V77" s="187"/>
      <c r="W77" s="187"/>
      <c r="X77" s="187"/>
      <c r="Y77" s="187"/>
    </row>
    <row r="78" spans="2:25" ht="13.5" thickBot="1">
      <c r="B78" s="111"/>
      <c r="C78" s="112"/>
      <c r="D78" s="113"/>
      <c r="E78" s="46" t="s">
        <v>34</v>
      </c>
      <c r="F78" s="47">
        <f>F75+F76+F77</f>
        <v>0</v>
      </c>
      <c r="G78" s="46">
        <f>G75+G76+G77</f>
        <v>0</v>
      </c>
      <c r="H78" s="47">
        <f>H75+H76+H77</f>
        <v>290079.94</v>
      </c>
      <c r="I78" s="46">
        <v>0</v>
      </c>
      <c r="J78" s="47">
        <f>J75+J76+J77</f>
        <v>290079.94</v>
      </c>
      <c r="K78" s="46">
        <v>0</v>
      </c>
      <c r="L78" s="48">
        <v>0</v>
      </c>
      <c r="M78" s="179"/>
      <c r="N78" s="167"/>
      <c r="O78" s="167"/>
      <c r="P78" s="173"/>
      <c r="Q78" s="184"/>
      <c r="R78" s="186"/>
      <c r="S78" s="73"/>
      <c r="T78" s="73"/>
      <c r="U78" s="187"/>
      <c r="V78" s="187"/>
      <c r="W78" s="187"/>
      <c r="X78" s="187"/>
      <c r="Y78" s="187"/>
    </row>
    <row r="79" spans="2:25" ht="12.75">
      <c r="B79" s="111"/>
      <c r="C79" s="112"/>
      <c r="D79" s="113"/>
      <c r="E79" s="121" t="s">
        <v>20</v>
      </c>
      <c r="F79" s="81">
        <v>0</v>
      </c>
      <c r="G79" s="115">
        <v>0</v>
      </c>
      <c r="H79" s="31">
        <v>57254.21</v>
      </c>
      <c r="I79" s="122"/>
      <c r="J79" s="31">
        <f>SUM(F79:H79)</f>
        <v>57254.21</v>
      </c>
      <c r="K79" s="67">
        <v>0</v>
      </c>
      <c r="L79" s="67">
        <v>0</v>
      </c>
      <c r="M79" s="179"/>
      <c r="N79" s="167"/>
      <c r="O79" s="167"/>
      <c r="P79" s="173"/>
      <c r="Q79" s="184"/>
      <c r="R79" s="186"/>
      <c r="S79" s="73"/>
      <c r="T79" s="73"/>
      <c r="U79" s="187"/>
      <c r="V79" s="187"/>
      <c r="W79" s="187"/>
      <c r="X79" s="191"/>
      <c r="Y79" s="187"/>
    </row>
    <row r="80" spans="2:25" ht="12.75">
      <c r="B80" s="111"/>
      <c r="C80" s="112"/>
      <c r="D80" s="113"/>
      <c r="E80" s="121" t="s">
        <v>21</v>
      </c>
      <c r="F80" s="81">
        <v>0</v>
      </c>
      <c r="G80" s="115">
        <v>0</v>
      </c>
      <c r="H80" s="31">
        <v>100248.07</v>
      </c>
      <c r="I80" s="122"/>
      <c r="J80" s="31">
        <f>SUM(F80:H80)</f>
        <v>100248.07</v>
      </c>
      <c r="K80" s="31">
        <v>0</v>
      </c>
      <c r="L80" s="31">
        <v>0</v>
      </c>
      <c r="M80" s="179"/>
      <c r="N80" s="192"/>
      <c r="O80" s="167"/>
      <c r="P80" s="173"/>
      <c r="Q80" s="184"/>
      <c r="R80" s="186"/>
      <c r="S80" s="186"/>
      <c r="T80" s="189"/>
      <c r="U80" s="193"/>
      <c r="V80" s="187"/>
      <c r="W80" s="187"/>
      <c r="X80" s="187"/>
      <c r="Y80" s="187"/>
    </row>
    <row r="81" spans="2:28" ht="13.5" thickBot="1">
      <c r="B81" s="111"/>
      <c r="C81" s="112"/>
      <c r="D81" s="113"/>
      <c r="E81" s="123" t="s">
        <v>22</v>
      </c>
      <c r="F81" s="83">
        <v>0</v>
      </c>
      <c r="G81" s="117">
        <v>0</v>
      </c>
      <c r="H81" s="42">
        <v>94564.92</v>
      </c>
      <c r="I81" s="124"/>
      <c r="J81" s="42">
        <f>SUM(F81:H81)</f>
        <v>94564.92</v>
      </c>
      <c r="K81" s="42">
        <v>0</v>
      </c>
      <c r="L81" s="42">
        <v>0</v>
      </c>
      <c r="M81" s="179"/>
      <c r="N81" s="167"/>
      <c r="O81" s="167"/>
      <c r="P81" s="173"/>
      <c r="Q81" s="184"/>
      <c r="R81" s="186"/>
      <c r="S81" s="73"/>
      <c r="T81" s="73"/>
      <c r="U81" s="194"/>
      <c r="V81" s="191"/>
      <c r="W81" s="187"/>
      <c r="X81" s="191"/>
      <c r="Y81" s="187"/>
    </row>
    <row r="82" spans="2:28" ht="13.5" thickBot="1">
      <c r="B82" s="111"/>
      <c r="C82" s="112"/>
      <c r="D82" s="113"/>
      <c r="E82" s="46" t="s">
        <v>23</v>
      </c>
      <c r="F82" s="47">
        <f>SUM(F79:F80)</f>
        <v>0</v>
      </c>
      <c r="G82" s="46">
        <f>SUM(G79:G80)</f>
        <v>0</v>
      </c>
      <c r="H82" s="47">
        <f>H79+H80+H81</f>
        <v>252067.20000000001</v>
      </c>
      <c r="I82" s="46">
        <v>0</v>
      </c>
      <c r="J82" s="47">
        <f>J79+J80+J81</f>
        <v>252067.20000000001</v>
      </c>
      <c r="K82" s="46">
        <v>0</v>
      </c>
      <c r="L82" s="48">
        <v>0</v>
      </c>
      <c r="M82" s="171"/>
      <c r="N82" s="167"/>
      <c r="O82" s="167"/>
      <c r="P82" s="173"/>
      <c r="Q82" s="184"/>
      <c r="R82" s="186"/>
      <c r="S82" s="73"/>
      <c r="T82" s="73"/>
      <c r="U82" s="191"/>
      <c r="V82" s="187"/>
      <c r="W82" s="187"/>
      <c r="X82" s="187"/>
      <c r="Y82" s="187"/>
    </row>
    <row r="83" spans="2:28" ht="12.75">
      <c r="B83" s="111"/>
      <c r="C83" s="112"/>
      <c r="D83" s="113"/>
      <c r="E83" s="51" t="s">
        <v>24</v>
      </c>
      <c r="F83" s="52">
        <v>0</v>
      </c>
      <c r="G83" s="51">
        <v>0</v>
      </c>
      <c r="H83" s="52">
        <v>93070</v>
      </c>
      <c r="I83" s="51">
        <v>0</v>
      </c>
      <c r="J83" s="52">
        <f>SUM(F83:I83)</f>
        <v>93070</v>
      </c>
      <c r="K83" s="51">
        <v>0</v>
      </c>
      <c r="L83" s="33">
        <v>0</v>
      </c>
      <c r="M83" s="171"/>
      <c r="N83" s="167"/>
      <c r="O83" s="195"/>
      <c r="P83" s="186"/>
      <c r="Q83" s="196"/>
      <c r="R83" s="73"/>
      <c r="S83" s="73"/>
      <c r="T83" s="73"/>
      <c r="U83" s="187"/>
      <c r="V83" s="187"/>
      <c r="W83" s="187"/>
      <c r="X83" s="187"/>
      <c r="Y83" s="187"/>
    </row>
    <row r="84" spans="2:28" ht="12.75">
      <c r="B84" s="111"/>
      <c r="C84" s="112"/>
      <c r="D84" s="113"/>
      <c r="E84" s="54" t="s">
        <v>25</v>
      </c>
      <c r="F84" s="55">
        <v>0</v>
      </c>
      <c r="G84" s="54">
        <v>0</v>
      </c>
      <c r="H84" s="55">
        <v>88439</v>
      </c>
      <c r="I84" s="54">
        <v>0</v>
      </c>
      <c r="J84" s="55">
        <f>SUM(F84:I84)</f>
        <v>88439</v>
      </c>
      <c r="K84" s="54">
        <v>0</v>
      </c>
      <c r="L84" s="40">
        <v>0</v>
      </c>
      <c r="M84" s="171"/>
      <c r="N84" s="167"/>
      <c r="O84" s="182"/>
      <c r="P84" s="186"/>
      <c r="Q84" s="186"/>
      <c r="R84" s="73"/>
      <c r="S84" s="176"/>
      <c r="T84" s="73"/>
      <c r="U84" s="187"/>
      <c r="V84" s="187"/>
      <c r="W84" s="191"/>
      <c r="X84" s="187"/>
      <c r="Y84" s="187"/>
    </row>
    <row r="85" spans="2:28" ht="13.5" thickBot="1">
      <c r="B85" s="111"/>
      <c r="C85" s="112"/>
      <c r="D85" s="113"/>
      <c r="E85" s="56" t="s">
        <v>41</v>
      </c>
      <c r="F85" s="57">
        <v>0</v>
      </c>
      <c r="G85" s="56">
        <v>0</v>
      </c>
      <c r="H85" s="57">
        <v>95386</v>
      </c>
      <c r="I85" s="56">
        <v>0</v>
      </c>
      <c r="J85" s="57">
        <f>SUM(F85:I85)</f>
        <v>95386</v>
      </c>
      <c r="K85" s="56">
        <v>0</v>
      </c>
      <c r="L85" s="45">
        <v>0</v>
      </c>
      <c r="M85" s="171"/>
      <c r="N85" s="197"/>
      <c r="O85" s="182"/>
      <c r="P85" s="176"/>
      <c r="Q85" s="73"/>
      <c r="R85" s="73"/>
      <c r="S85" s="73"/>
      <c r="T85" s="73"/>
      <c r="U85" s="191"/>
      <c r="V85" s="187"/>
      <c r="W85" s="187"/>
      <c r="X85" s="187"/>
      <c r="Y85" s="187"/>
    </row>
    <row r="86" spans="2:28" ht="13.5" thickBot="1">
      <c r="B86" s="111"/>
      <c r="C86" s="112"/>
      <c r="D86" s="113"/>
      <c r="E86" s="46" t="s">
        <v>27</v>
      </c>
      <c r="F86" s="47">
        <f>SUM(F83:F84)</f>
        <v>0</v>
      </c>
      <c r="G86" s="46">
        <f>SUM(G83:G84)</f>
        <v>0</v>
      </c>
      <c r="H86" s="47">
        <f>H83+H84+H85</f>
        <v>276895</v>
      </c>
      <c r="I86" s="46">
        <f>I83+I84+I85</f>
        <v>0</v>
      </c>
      <c r="J86" s="47">
        <f>J83+J84+J85</f>
        <v>276895</v>
      </c>
      <c r="K86" s="46">
        <v>0</v>
      </c>
      <c r="L86" s="48">
        <v>0</v>
      </c>
      <c r="M86" s="171"/>
      <c r="N86" s="198"/>
      <c r="O86" s="199"/>
      <c r="P86" s="186"/>
      <c r="Q86" s="73"/>
      <c r="R86" s="73"/>
      <c r="S86" s="73"/>
      <c r="T86" s="73"/>
      <c r="U86" s="187"/>
      <c r="V86" s="187"/>
      <c r="W86" s="187"/>
      <c r="X86" s="187"/>
      <c r="Y86" s="187"/>
    </row>
    <row r="87" spans="2:28" ht="12.75">
      <c r="B87" s="111"/>
      <c r="C87" s="112"/>
      <c r="D87" s="113"/>
      <c r="E87" s="51" t="s">
        <v>42</v>
      </c>
      <c r="F87" s="52">
        <v>0</v>
      </c>
      <c r="G87" s="51">
        <v>0</v>
      </c>
      <c r="H87" s="52">
        <v>88212</v>
      </c>
      <c r="I87" s="51">
        <v>0</v>
      </c>
      <c r="J87" s="52">
        <f>SUM(F87:I87)</f>
        <v>88212</v>
      </c>
      <c r="K87" s="51">
        <v>0</v>
      </c>
      <c r="L87" s="33">
        <v>0</v>
      </c>
      <c r="M87" s="171"/>
      <c r="N87" s="200"/>
      <c r="O87" s="201"/>
      <c r="P87" s="202"/>
      <c r="Q87" s="73"/>
      <c r="R87" s="73"/>
      <c r="S87" s="73"/>
      <c r="T87" s="73"/>
      <c r="U87" s="187"/>
      <c r="V87" s="187"/>
      <c r="W87" s="191"/>
      <c r="X87" s="187"/>
      <c r="Y87" s="187"/>
    </row>
    <row r="88" spans="2:28" ht="12.75">
      <c r="B88" s="111"/>
      <c r="C88" s="112"/>
      <c r="D88" s="113"/>
      <c r="E88" s="54" t="s">
        <v>43</v>
      </c>
      <c r="F88" s="55">
        <v>0</v>
      </c>
      <c r="G88" s="54">
        <v>0</v>
      </c>
      <c r="H88" s="55">
        <v>74290</v>
      </c>
      <c r="I88" s="54">
        <v>0</v>
      </c>
      <c r="J88" s="55">
        <f>SUM(F88:I88)</f>
        <v>74290</v>
      </c>
      <c r="K88" s="54">
        <v>0</v>
      </c>
      <c r="L88" s="40">
        <v>0</v>
      </c>
      <c r="M88" s="171"/>
      <c r="N88" s="203"/>
      <c r="O88" s="201"/>
      <c r="P88" s="196"/>
      <c r="Q88" s="73"/>
      <c r="R88" s="73"/>
      <c r="S88" s="73"/>
      <c r="T88" s="73"/>
      <c r="U88" s="187"/>
      <c r="V88" s="187"/>
      <c r="W88" s="187"/>
      <c r="X88" s="187"/>
      <c r="Y88" s="187"/>
    </row>
    <row r="89" spans="2:28" ht="13.5" thickBot="1">
      <c r="B89" s="111"/>
      <c r="C89" s="112"/>
      <c r="D89" s="113"/>
      <c r="E89" s="56" t="s">
        <v>30</v>
      </c>
      <c r="F89" s="57">
        <v>0</v>
      </c>
      <c r="G89" s="56">
        <v>0</v>
      </c>
      <c r="H89" s="57">
        <v>84901</v>
      </c>
      <c r="I89" s="56">
        <v>0</v>
      </c>
      <c r="J89" s="57">
        <f>SUM(F89:I89)</f>
        <v>84901</v>
      </c>
      <c r="K89" s="56">
        <v>0</v>
      </c>
      <c r="L89" s="45">
        <v>0</v>
      </c>
      <c r="M89" s="171"/>
      <c r="N89" s="203"/>
      <c r="O89" s="201"/>
      <c r="P89" s="73"/>
      <c r="Q89" s="73"/>
      <c r="R89" s="73"/>
      <c r="S89" s="73"/>
      <c r="T89" s="73"/>
      <c r="U89" s="187"/>
      <c r="V89" s="187"/>
      <c r="W89" s="187"/>
      <c r="X89" s="187"/>
      <c r="Y89" s="187"/>
    </row>
    <row r="90" spans="2:28" ht="13.5" thickBot="1">
      <c r="B90" s="111"/>
      <c r="C90" s="112"/>
      <c r="D90" s="113"/>
      <c r="E90" s="46" t="s">
        <v>31</v>
      </c>
      <c r="F90" s="47">
        <f>SUM(F87:F88)</f>
        <v>0</v>
      </c>
      <c r="G90" s="46">
        <f>SUM(G87:G88)</f>
        <v>0</v>
      </c>
      <c r="H90" s="47">
        <f>H87+H88+H89</f>
        <v>247403</v>
      </c>
      <c r="I90" s="46">
        <f>I87+I88+I89</f>
        <v>0</v>
      </c>
      <c r="J90" s="47">
        <f>J87+J88+J89</f>
        <v>247403</v>
      </c>
      <c r="K90" s="46">
        <v>0</v>
      </c>
      <c r="L90" s="48">
        <v>0</v>
      </c>
      <c r="M90" s="171"/>
      <c r="N90" s="147"/>
      <c r="O90" s="201"/>
      <c r="P90" s="73"/>
      <c r="Q90" s="73"/>
      <c r="R90" s="73"/>
      <c r="S90" s="73"/>
      <c r="T90" s="73"/>
      <c r="U90" s="73"/>
      <c r="V90" s="73"/>
    </row>
    <row r="91" spans="2:28" ht="13.5" thickBot="1">
      <c r="B91" s="125"/>
      <c r="C91" s="126"/>
      <c r="D91" s="127"/>
      <c r="E91" s="63" t="s">
        <v>32</v>
      </c>
      <c r="F91" s="64">
        <f>F78++F82+F86</f>
        <v>0</v>
      </c>
      <c r="G91" s="63">
        <f>G78+G82+G86+G90</f>
        <v>0</v>
      </c>
      <c r="H91" s="64">
        <f>H78+H82+H86+H90</f>
        <v>1066445.1400000001</v>
      </c>
      <c r="I91" s="63">
        <v>0</v>
      </c>
      <c r="J91" s="64">
        <f>J78+J82+J86+J90</f>
        <v>1066445.1400000001</v>
      </c>
      <c r="K91" s="63">
        <v>0</v>
      </c>
      <c r="L91" s="65">
        <v>0</v>
      </c>
      <c r="M91" s="179"/>
      <c r="N91" s="157"/>
      <c r="O91" s="201"/>
      <c r="P91" s="73"/>
      <c r="Q91" s="73"/>
      <c r="R91" s="73"/>
      <c r="S91" s="73"/>
      <c r="T91" s="73"/>
      <c r="U91" s="73"/>
      <c r="V91" s="73"/>
      <c r="W91" s="143"/>
      <c r="X91" s="143"/>
      <c r="Y91" s="143"/>
      <c r="Z91" s="143"/>
      <c r="AA91" s="143"/>
      <c r="AB91" s="143"/>
    </row>
    <row r="92" spans="2:28" ht="12.75">
      <c r="B92" s="87">
        <v>6</v>
      </c>
      <c r="C92" s="102">
        <v>227</v>
      </c>
      <c r="D92" s="106" t="s">
        <v>44</v>
      </c>
      <c r="E92" s="51" t="s">
        <v>45</v>
      </c>
      <c r="F92" s="52">
        <v>0</v>
      </c>
      <c r="G92" s="51">
        <v>225564.08</v>
      </c>
      <c r="H92" s="52">
        <v>0</v>
      </c>
      <c r="I92" s="51">
        <v>0</v>
      </c>
      <c r="J92" s="52">
        <f>SUM(F92:I92)</f>
        <v>225564.08</v>
      </c>
      <c r="K92" s="51">
        <v>0</v>
      </c>
      <c r="L92" s="33">
        <v>0</v>
      </c>
      <c r="M92" s="171"/>
      <c r="N92" s="157"/>
      <c r="O92" s="201"/>
      <c r="P92" s="206"/>
      <c r="Q92" s="206"/>
      <c r="R92" s="73"/>
      <c r="S92" s="73"/>
      <c r="T92" s="73"/>
      <c r="U92" s="73"/>
      <c r="V92" s="73"/>
    </row>
    <row r="93" spans="2:28" ht="12.75">
      <c r="B93" s="89"/>
      <c r="C93" s="102"/>
      <c r="D93" s="113"/>
      <c r="E93" s="54" t="s">
        <v>17</v>
      </c>
      <c r="F93" s="55">
        <v>0</v>
      </c>
      <c r="G93" s="54">
        <v>225564.08</v>
      </c>
      <c r="H93" s="55">
        <v>0</v>
      </c>
      <c r="I93" s="54">
        <v>0</v>
      </c>
      <c r="J93" s="55">
        <f>SUM(F93:I93)</f>
        <v>225564.08</v>
      </c>
      <c r="K93" s="54">
        <v>0</v>
      </c>
      <c r="L93" s="40">
        <v>0</v>
      </c>
      <c r="M93" s="171"/>
      <c r="N93" s="208"/>
      <c r="O93" s="201"/>
      <c r="P93" s="176"/>
      <c r="Q93" s="73"/>
      <c r="R93" s="73"/>
      <c r="S93" s="73"/>
      <c r="T93" s="176"/>
      <c r="U93" s="73"/>
      <c r="V93" s="73"/>
    </row>
    <row r="94" spans="2:28" ht="13.5" thickBot="1">
      <c r="B94" s="89"/>
      <c r="C94" s="102"/>
      <c r="D94" s="113"/>
      <c r="E94" s="56" t="s">
        <v>18</v>
      </c>
      <c r="F94" s="57">
        <v>0</v>
      </c>
      <c r="G94" s="56">
        <v>225564.08</v>
      </c>
      <c r="H94" s="57">
        <v>0</v>
      </c>
      <c r="I94" s="56">
        <v>0</v>
      </c>
      <c r="J94" s="57">
        <f>SUM(F94:I94)</f>
        <v>225564.08</v>
      </c>
      <c r="K94" s="56">
        <v>0</v>
      </c>
      <c r="L94" s="45">
        <v>0</v>
      </c>
      <c r="M94" s="171"/>
      <c r="N94" s="208"/>
      <c r="O94" s="201"/>
      <c r="T94" s="176"/>
      <c r="U94" s="73"/>
      <c r="V94" s="73"/>
    </row>
    <row r="95" spans="2:28" ht="13.5" thickBot="1">
      <c r="B95" s="89"/>
      <c r="C95" s="102"/>
      <c r="D95" s="113"/>
      <c r="E95" s="46" t="s">
        <v>34</v>
      </c>
      <c r="F95" s="47">
        <f>SUM(F92:F94)</f>
        <v>0</v>
      </c>
      <c r="G95" s="46">
        <f>SUM(G92:G94)</f>
        <v>676692.24</v>
      </c>
      <c r="H95" s="47">
        <f>SUM(H92:H94)</f>
        <v>0</v>
      </c>
      <c r="I95" s="46">
        <v>0</v>
      </c>
      <c r="J95" s="47">
        <f>SUM(J92:J94)</f>
        <v>676692.24</v>
      </c>
      <c r="K95" s="46">
        <v>0</v>
      </c>
      <c r="L95" s="48">
        <v>0</v>
      </c>
      <c r="M95" s="179"/>
      <c r="N95" s="208"/>
      <c r="O95" s="209"/>
      <c r="T95" s="176"/>
      <c r="U95" s="73"/>
      <c r="V95" s="73"/>
    </row>
    <row r="96" spans="2:28" ht="12.75">
      <c r="B96" s="89"/>
      <c r="C96" s="102"/>
      <c r="D96" s="113"/>
      <c r="E96" s="51" t="s">
        <v>46</v>
      </c>
      <c r="F96" s="52">
        <v>0</v>
      </c>
      <c r="G96" s="51">
        <v>225564.08</v>
      </c>
      <c r="H96" s="52">
        <v>0</v>
      </c>
      <c r="I96" s="51">
        <v>0</v>
      </c>
      <c r="J96" s="52">
        <f>SUM(F96:I96)</f>
        <v>225564.08</v>
      </c>
      <c r="K96" s="51">
        <v>0</v>
      </c>
      <c r="L96" s="33">
        <v>0</v>
      </c>
      <c r="M96" s="179"/>
      <c r="N96" s="208"/>
      <c r="O96" s="201"/>
      <c r="T96" s="176"/>
      <c r="U96" s="73"/>
      <c r="V96" s="73"/>
    </row>
    <row r="97" spans="2:22">
      <c r="B97" s="89"/>
      <c r="C97" s="102"/>
      <c r="D97" s="113"/>
      <c r="E97" s="54" t="s">
        <v>21</v>
      </c>
      <c r="F97" s="55">
        <v>0</v>
      </c>
      <c r="G97" s="54">
        <v>225564.08</v>
      </c>
      <c r="H97" s="55">
        <v>0</v>
      </c>
      <c r="I97" s="54">
        <v>0</v>
      </c>
      <c r="J97" s="55">
        <f>SUM(F97:I97)</f>
        <v>225564.08</v>
      </c>
      <c r="K97" s="54">
        <v>0</v>
      </c>
      <c r="L97" s="40">
        <v>0</v>
      </c>
      <c r="M97" s="179"/>
      <c r="N97" s="210"/>
      <c r="T97" s="176"/>
      <c r="U97" s="73"/>
      <c r="V97" s="73"/>
    </row>
    <row r="98" spans="2:22" ht="12" thickBot="1">
      <c r="B98" s="89"/>
      <c r="C98" s="102"/>
      <c r="D98" s="113"/>
      <c r="E98" s="56" t="s">
        <v>22</v>
      </c>
      <c r="F98" s="57">
        <v>0</v>
      </c>
      <c r="G98" s="56">
        <v>225564.08</v>
      </c>
      <c r="H98" s="57">
        <v>0</v>
      </c>
      <c r="I98" s="56">
        <v>0</v>
      </c>
      <c r="J98" s="57">
        <f>SUM(F98:I98)</f>
        <v>225564.08</v>
      </c>
      <c r="K98" s="56">
        <v>0</v>
      </c>
      <c r="L98" s="45">
        <v>0</v>
      </c>
      <c r="M98" s="179"/>
      <c r="N98" s="176"/>
      <c r="O98" s="73"/>
      <c r="P98" s="73"/>
      <c r="T98" s="73"/>
      <c r="U98" s="73"/>
      <c r="V98" s="73"/>
    </row>
    <row r="99" spans="2:22" ht="12" thickBot="1">
      <c r="B99" s="89"/>
      <c r="C99" s="102"/>
      <c r="D99" s="113"/>
      <c r="E99" s="46" t="s">
        <v>23</v>
      </c>
      <c r="F99" s="47">
        <f>SUM(F96:F98)</f>
        <v>0</v>
      </c>
      <c r="G99" s="46">
        <f>SUM(G96:G98)</f>
        <v>676692.24</v>
      </c>
      <c r="H99" s="47">
        <f>SUM(H96:H98)</f>
        <v>0</v>
      </c>
      <c r="I99" s="46">
        <f>SUM(I96:I98)</f>
        <v>0</v>
      </c>
      <c r="J99" s="47">
        <f>SUM(J96:J98)</f>
        <v>676692.24</v>
      </c>
      <c r="K99" s="46">
        <v>0</v>
      </c>
      <c r="L99" s="48">
        <v>0</v>
      </c>
      <c r="M99" s="171"/>
      <c r="N99" s="73"/>
      <c r="O99" s="73"/>
      <c r="P99" s="73"/>
    </row>
    <row r="100" spans="2:22">
      <c r="B100" s="89"/>
      <c r="C100" s="102"/>
      <c r="D100" s="113"/>
      <c r="E100" s="51" t="s">
        <v>24</v>
      </c>
      <c r="F100" s="52">
        <v>0</v>
      </c>
      <c r="G100" s="51">
        <v>254783.64</v>
      </c>
      <c r="H100" s="52">
        <v>0</v>
      </c>
      <c r="I100" s="51">
        <v>0</v>
      </c>
      <c r="J100" s="52">
        <f>SUM(F100:I100)</f>
        <v>254783.64</v>
      </c>
      <c r="K100" s="51">
        <v>0</v>
      </c>
      <c r="L100" s="33">
        <v>0</v>
      </c>
      <c r="M100" s="171"/>
      <c r="N100" s="216"/>
      <c r="O100" s="73"/>
      <c r="P100" s="73"/>
    </row>
    <row r="101" spans="2:22">
      <c r="B101" s="89"/>
      <c r="C101" s="102"/>
      <c r="D101" s="113"/>
      <c r="E101" s="54" t="s">
        <v>25</v>
      </c>
      <c r="F101" s="55">
        <v>0</v>
      </c>
      <c r="G101" s="54">
        <v>254783.64</v>
      </c>
      <c r="H101" s="55">
        <v>0</v>
      </c>
      <c r="I101" s="54">
        <v>0</v>
      </c>
      <c r="J101" s="55">
        <f>SUM(F101:I101)</f>
        <v>254783.64</v>
      </c>
      <c r="K101" s="54">
        <v>0</v>
      </c>
      <c r="L101" s="40">
        <v>0</v>
      </c>
      <c r="M101" s="171"/>
      <c r="N101" s="191"/>
      <c r="O101" s="73"/>
      <c r="P101" s="73"/>
    </row>
    <row r="102" spans="2:22" ht="12" thickBot="1">
      <c r="B102" s="89"/>
      <c r="C102" s="102"/>
      <c r="D102" s="113"/>
      <c r="E102" s="56" t="s">
        <v>26</v>
      </c>
      <c r="F102" s="57">
        <v>0</v>
      </c>
      <c r="G102" s="56">
        <v>254783.64</v>
      </c>
      <c r="H102" s="57">
        <v>0</v>
      </c>
      <c r="I102" s="56">
        <v>0</v>
      </c>
      <c r="J102" s="57">
        <f>SUM(F102:I102)</f>
        <v>254783.64</v>
      </c>
      <c r="K102" s="56">
        <v>0</v>
      </c>
      <c r="L102" s="45">
        <v>0</v>
      </c>
      <c r="M102" s="171"/>
      <c r="N102" s="206"/>
      <c r="O102" s="73"/>
      <c r="P102" s="73"/>
    </row>
    <row r="103" spans="2:22" ht="12" thickBot="1">
      <c r="B103" s="89"/>
      <c r="C103" s="102"/>
      <c r="D103" s="113"/>
      <c r="E103" s="46" t="s">
        <v>27</v>
      </c>
      <c r="F103" s="47"/>
      <c r="G103" s="46">
        <f>SUM(G100:G102)</f>
        <v>764350.92</v>
      </c>
      <c r="H103" s="47">
        <f>SUM(H100:H102)</f>
        <v>0</v>
      </c>
      <c r="I103" s="46">
        <f>SUM(I100:I102)</f>
        <v>0</v>
      </c>
      <c r="J103" s="47">
        <f>SUM(J100:J102)</f>
        <v>764350.92</v>
      </c>
      <c r="K103" s="46">
        <v>0</v>
      </c>
      <c r="L103" s="48">
        <v>0</v>
      </c>
      <c r="M103" s="171"/>
      <c r="N103" s="206"/>
      <c r="O103" s="73"/>
      <c r="P103" s="73"/>
    </row>
    <row r="104" spans="2:22">
      <c r="B104" s="89"/>
      <c r="C104" s="102"/>
      <c r="D104" s="113"/>
      <c r="E104" s="51" t="s">
        <v>28</v>
      </c>
      <c r="F104" s="52">
        <v>0</v>
      </c>
      <c r="G104" s="51">
        <v>254783.64</v>
      </c>
      <c r="H104" s="52">
        <v>0</v>
      </c>
      <c r="I104" s="51">
        <v>0</v>
      </c>
      <c r="J104" s="52">
        <f>SUM(F104:I104)</f>
        <v>254783.64</v>
      </c>
      <c r="K104" s="51">
        <v>0</v>
      </c>
      <c r="L104" s="33">
        <v>0</v>
      </c>
      <c r="M104" s="171"/>
      <c r="N104" s="206"/>
      <c r="O104" s="73"/>
      <c r="P104" s="73"/>
    </row>
    <row r="105" spans="2:22">
      <c r="B105" s="89"/>
      <c r="C105" s="102"/>
      <c r="D105" s="113"/>
      <c r="E105" s="54" t="s">
        <v>29</v>
      </c>
      <c r="F105" s="55">
        <v>0</v>
      </c>
      <c r="G105" s="54">
        <v>254783.64</v>
      </c>
      <c r="H105" s="55">
        <v>0</v>
      </c>
      <c r="I105" s="54">
        <v>0</v>
      </c>
      <c r="J105" s="55">
        <f>SUM(F105:I105)</f>
        <v>254783.64</v>
      </c>
      <c r="K105" s="54">
        <v>0</v>
      </c>
      <c r="L105" s="40">
        <v>0</v>
      </c>
      <c r="M105" s="171"/>
      <c r="N105" s="206"/>
      <c r="O105" s="73"/>
      <c r="P105" s="73"/>
    </row>
    <row r="106" spans="2:22" ht="12" thickBot="1">
      <c r="B106" s="89"/>
      <c r="C106" s="102"/>
      <c r="D106" s="113"/>
      <c r="E106" s="56" t="s">
        <v>30</v>
      </c>
      <c r="F106" s="57">
        <v>0</v>
      </c>
      <c r="G106" s="56">
        <v>254783.64</v>
      </c>
      <c r="H106" s="57">
        <v>0</v>
      </c>
      <c r="I106" s="56">
        <v>0</v>
      </c>
      <c r="J106" s="57">
        <f>SUM(F106:I106)</f>
        <v>254783.64</v>
      </c>
      <c r="K106" s="56">
        <v>0</v>
      </c>
      <c r="L106" s="45">
        <v>0</v>
      </c>
      <c r="M106" s="171"/>
      <c r="N106" s="73"/>
      <c r="O106" s="176"/>
      <c r="P106" s="73"/>
    </row>
    <row r="107" spans="2:22" ht="12" thickBot="1">
      <c r="B107" s="89"/>
      <c r="C107" s="102"/>
      <c r="D107" s="113"/>
      <c r="E107" s="46" t="s">
        <v>31</v>
      </c>
      <c r="F107" s="47">
        <f>SUM(F104:F105)</f>
        <v>0</v>
      </c>
      <c r="G107" s="46">
        <f>G104+G105+G106</f>
        <v>764350.92</v>
      </c>
      <c r="H107" s="47">
        <f>H104+H105+H106</f>
        <v>0</v>
      </c>
      <c r="I107" s="46">
        <f>I104+I105+I106</f>
        <v>0</v>
      </c>
      <c r="J107" s="47">
        <f>J104+J105+J106</f>
        <v>764350.92</v>
      </c>
      <c r="K107" s="46">
        <v>0</v>
      </c>
      <c r="L107" s="48">
        <v>0</v>
      </c>
      <c r="M107" s="171"/>
      <c r="N107" s="73"/>
      <c r="O107" s="73"/>
      <c r="P107" s="73"/>
    </row>
    <row r="108" spans="2:22" ht="12" thickBot="1">
      <c r="B108" s="101"/>
      <c r="C108" s="102"/>
      <c r="D108" s="127"/>
      <c r="E108" s="63" t="s">
        <v>32</v>
      </c>
      <c r="F108" s="64">
        <f>F95+F96</f>
        <v>0</v>
      </c>
      <c r="G108" s="63">
        <f t="shared" ref="G108:L108" si="11">G95+G99+G103+G107</f>
        <v>2882086.32</v>
      </c>
      <c r="H108" s="64">
        <f t="shared" si="11"/>
        <v>0</v>
      </c>
      <c r="I108" s="63">
        <f t="shared" si="11"/>
        <v>0</v>
      </c>
      <c r="J108" s="64">
        <f t="shared" si="11"/>
        <v>2882086.32</v>
      </c>
      <c r="K108" s="63">
        <f t="shared" si="11"/>
        <v>0</v>
      </c>
      <c r="L108" s="65">
        <f t="shared" si="11"/>
        <v>0</v>
      </c>
      <c r="M108" s="179"/>
      <c r="N108" s="206"/>
      <c r="O108" s="73"/>
      <c r="P108" s="73"/>
    </row>
    <row r="109" spans="2:22">
      <c r="B109" s="128"/>
      <c r="C109" s="129"/>
      <c r="D109" s="106" t="s">
        <v>47</v>
      </c>
      <c r="E109" s="130" t="s">
        <v>48</v>
      </c>
      <c r="F109" s="131">
        <f t="shared" ref="F109:G122" si="12">F7+F24+F41+F58+F75+F92</f>
        <v>9549879.120000001</v>
      </c>
      <c r="G109" s="130">
        <f>G11+G28+G45+G62+G75+G92</f>
        <v>1553823.29</v>
      </c>
      <c r="H109" s="131">
        <f t="shared" ref="H109:L122" si="13">H7+H24+H41+H58+H75+H92</f>
        <v>851451.93</v>
      </c>
      <c r="I109" s="130">
        <f t="shared" si="13"/>
        <v>0</v>
      </c>
      <c r="J109" s="131">
        <f t="shared" si="13"/>
        <v>11831059.510000002</v>
      </c>
      <c r="K109" s="130">
        <f t="shared" si="13"/>
        <v>771661</v>
      </c>
      <c r="L109" s="132">
        <f t="shared" si="13"/>
        <v>7305.19</v>
      </c>
      <c r="M109" s="179"/>
      <c r="N109" s="73"/>
      <c r="O109" s="73"/>
      <c r="P109" s="73"/>
    </row>
    <row r="110" spans="2:22">
      <c r="B110" s="133"/>
      <c r="C110" s="102"/>
      <c r="D110" s="113"/>
      <c r="E110" s="134" t="s">
        <v>49</v>
      </c>
      <c r="F110" s="135">
        <f t="shared" si="12"/>
        <v>9464377.6400000006</v>
      </c>
      <c r="G110" s="134">
        <f t="shared" si="12"/>
        <v>1531727.9000000001</v>
      </c>
      <c r="H110" s="135">
        <f t="shared" si="13"/>
        <v>1002319.0800000001</v>
      </c>
      <c r="I110" s="134">
        <f t="shared" si="13"/>
        <v>0</v>
      </c>
      <c r="J110" s="135">
        <f t="shared" si="13"/>
        <v>11998424.620000001</v>
      </c>
      <c r="K110" s="134">
        <f t="shared" si="13"/>
        <v>723239</v>
      </c>
      <c r="L110" s="136">
        <f t="shared" si="13"/>
        <v>573.5</v>
      </c>
      <c r="M110" s="179"/>
    </row>
    <row r="111" spans="2:22" ht="12" thickBot="1">
      <c r="B111" s="133"/>
      <c r="C111" s="102"/>
      <c r="D111" s="113"/>
      <c r="E111" s="137" t="s">
        <v>50</v>
      </c>
      <c r="F111" s="138">
        <f t="shared" si="12"/>
        <v>10175096.880000001</v>
      </c>
      <c r="G111" s="137">
        <f t="shared" si="12"/>
        <v>1678072.31</v>
      </c>
      <c r="H111" s="138">
        <f t="shared" si="13"/>
        <v>1154563.54</v>
      </c>
      <c r="I111" s="137">
        <f t="shared" si="13"/>
        <v>415130</v>
      </c>
      <c r="J111" s="138">
        <f t="shared" si="13"/>
        <v>13422862.729999999</v>
      </c>
      <c r="K111" s="137">
        <f t="shared" si="13"/>
        <v>828751</v>
      </c>
      <c r="L111" s="139">
        <f t="shared" si="13"/>
        <v>0</v>
      </c>
      <c r="M111" s="179"/>
    </row>
    <row r="112" spans="2:22" ht="12" thickBot="1">
      <c r="B112" s="133"/>
      <c r="C112" s="102"/>
      <c r="D112" s="113"/>
      <c r="E112" s="46" t="s">
        <v>51</v>
      </c>
      <c r="F112" s="47">
        <f t="shared" si="12"/>
        <v>29189353.640000001</v>
      </c>
      <c r="G112" s="46">
        <f t="shared" si="12"/>
        <v>4639528.67</v>
      </c>
      <c r="H112" s="47">
        <f t="shared" si="13"/>
        <v>3008334.5500000003</v>
      </c>
      <c r="I112" s="46">
        <f t="shared" si="13"/>
        <v>415130</v>
      </c>
      <c r="J112" s="47">
        <f t="shared" si="13"/>
        <v>37252346.860000007</v>
      </c>
      <c r="K112" s="46">
        <f t="shared" si="13"/>
        <v>2323651</v>
      </c>
      <c r="L112" s="48">
        <f t="shared" si="13"/>
        <v>7878.6900000000005</v>
      </c>
      <c r="M112" s="179"/>
    </row>
    <row r="113" spans="2:28">
      <c r="B113" s="140"/>
      <c r="C113" s="98"/>
      <c r="D113" s="113"/>
      <c r="E113" s="130" t="s">
        <v>46</v>
      </c>
      <c r="F113" s="131">
        <f t="shared" si="12"/>
        <v>9041219.9800000004</v>
      </c>
      <c r="G113" s="130">
        <f t="shared" si="12"/>
        <v>1553823.29</v>
      </c>
      <c r="H113" s="131">
        <f t="shared" si="13"/>
        <v>987044.16999999993</v>
      </c>
      <c r="I113" s="130">
        <f t="shared" si="13"/>
        <v>0</v>
      </c>
      <c r="J113" s="131">
        <f t="shared" si="13"/>
        <v>11582087.439999999</v>
      </c>
      <c r="K113" s="130">
        <f t="shared" si="13"/>
        <v>689799</v>
      </c>
      <c r="L113" s="132">
        <f t="shared" si="13"/>
        <v>0</v>
      </c>
      <c r="M113" s="171"/>
    </row>
    <row r="114" spans="2:28">
      <c r="B114" s="140"/>
      <c r="C114" s="98"/>
      <c r="D114" s="113"/>
      <c r="E114" s="134" t="s">
        <v>21</v>
      </c>
      <c r="F114" s="135">
        <f t="shared" si="12"/>
        <v>10175096.880000001</v>
      </c>
      <c r="G114" s="134">
        <f t="shared" si="12"/>
        <v>1637019.8400000003</v>
      </c>
      <c r="H114" s="135">
        <f t="shared" si="13"/>
        <v>1171641.1800000002</v>
      </c>
      <c r="I114" s="134">
        <f t="shared" si="13"/>
        <v>0</v>
      </c>
      <c r="J114" s="135">
        <f t="shared" si="13"/>
        <v>12983757.900000002</v>
      </c>
      <c r="K114" s="134">
        <f t="shared" si="13"/>
        <v>789151</v>
      </c>
      <c r="L114" s="136">
        <f t="shared" si="13"/>
        <v>6301.4699999999993</v>
      </c>
      <c r="M114" s="171"/>
    </row>
    <row r="115" spans="2:28" ht="12" thickBot="1">
      <c r="B115" s="140"/>
      <c r="C115" s="98"/>
      <c r="D115" s="113"/>
      <c r="E115" s="137" t="s">
        <v>22</v>
      </c>
      <c r="F115" s="138">
        <f t="shared" si="12"/>
        <v>9774020.4700000007</v>
      </c>
      <c r="G115" s="137">
        <f t="shared" si="12"/>
        <v>1702720.55</v>
      </c>
      <c r="H115" s="138">
        <f t="shared" si="13"/>
        <v>875185.93</v>
      </c>
      <c r="I115" s="137">
        <f t="shared" si="13"/>
        <v>589750</v>
      </c>
      <c r="J115" s="138">
        <f t="shared" si="13"/>
        <v>12941676.949999999</v>
      </c>
      <c r="K115" s="137">
        <f t="shared" si="13"/>
        <v>756877</v>
      </c>
      <c r="L115" s="139">
        <f t="shared" si="13"/>
        <v>3011.98</v>
      </c>
      <c r="M115" s="171"/>
    </row>
    <row r="116" spans="2:28" ht="12" thickBot="1">
      <c r="B116" s="140"/>
      <c r="C116" s="98"/>
      <c r="D116" s="113"/>
      <c r="E116" s="46" t="s">
        <v>52</v>
      </c>
      <c r="F116" s="47">
        <f t="shared" si="12"/>
        <v>28990337.330000002</v>
      </c>
      <c r="G116" s="46">
        <f t="shared" si="12"/>
        <v>4893563.68</v>
      </c>
      <c r="H116" s="47">
        <f t="shared" si="13"/>
        <v>3033871.2800000003</v>
      </c>
      <c r="I116" s="46">
        <f t="shared" si="13"/>
        <v>589750</v>
      </c>
      <c r="J116" s="47">
        <f t="shared" si="13"/>
        <v>37507522.290000007</v>
      </c>
      <c r="K116" s="46">
        <f t="shared" si="13"/>
        <v>2235827</v>
      </c>
      <c r="L116" s="48">
        <f t="shared" si="13"/>
        <v>9313.4500000000007</v>
      </c>
      <c r="M116" s="171"/>
    </row>
    <row r="117" spans="2:28">
      <c r="B117" s="140"/>
      <c r="C117" s="98"/>
      <c r="D117" s="113"/>
      <c r="E117" s="130" t="s">
        <v>24</v>
      </c>
      <c r="F117" s="131">
        <f t="shared" si="12"/>
        <v>9846628.6099999994</v>
      </c>
      <c r="G117" s="130">
        <f t="shared" si="12"/>
        <v>1586932.6099999999</v>
      </c>
      <c r="H117" s="131">
        <f t="shared" si="13"/>
        <v>1032032</v>
      </c>
      <c r="I117" s="130">
        <f t="shared" si="13"/>
        <v>0</v>
      </c>
      <c r="J117" s="131">
        <f t="shared" si="13"/>
        <v>12465593.220000001</v>
      </c>
      <c r="K117" s="130">
        <f>K32+K49+K66+K83+K100+K15</f>
        <v>717332</v>
      </c>
      <c r="L117" s="132">
        <f>L15+L32+L49+L66+L83+L100</f>
        <v>4785.3999999999996</v>
      </c>
      <c r="M117" s="171"/>
    </row>
    <row r="118" spans="2:28">
      <c r="B118" s="140"/>
      <c r="C118" s="98"/>
      <c r="D118" s="113"/>
      <c r="E118" s="134" t="s">
        <v>25</v>
      </c>
      <c r="F118" s="135">
        <f t="shared" si="12"/>
        <v>10427049.17</v>
      </c>
      <c r="G118" s="134">
        <f t="shared" si="12"/>
        <v>1560534.48</v>
      </c>
      <c r="H118" s="135">
        <f t="shared" si="13"/>
        <v>1035389</v>
      </c>
      <c r="I118" s="134">
        <f t="shared" si="13"/>
        <v>0</v>
      </c>
      <c r="J118" s="135">
        <f t="shared" si="13"/>
        <v>13022972.65</v>
      </c>
      <c r="K118" s="134">
        <f>K16+K33+K50+K67+K84+K101</f>
        <v>749430</v>
      </c>
      <c r="L118" s="136">
        <f>L16+L33+L50+L67+L84+L101</f>
        <v>0</v>
      </c>
      <c r="M118" s="171"/>
    </row>
    <row r="119" spans="2:28" ht="12" thickBot="1">
      <c r="B119" s="140"/>
      <c r="C119" s="98"/>
      <c r="D119" s="113"/>
      <c r="E119" s="137" t="s">
        <v>26</v>
      </c>
      <c r="F119" s="138">
        <f t="shared" si="12"/>
        <v>9912149.1600000001</v>
      </c>
      <c r="G119" s="137">
        <f t="shared" si="12"/>
        <v>1473598.88</v>
      </c>
      <c r="H119" s="138">
        <f t="shared" si="13"/>
        <v>1029523</v>
      </c>
      <c r="I119" s="137">
        <f t="shared" si="13"/>
        <v>0</v>
      </c>
      <c r="J119" s="138">
        <f t="shared" si="13"/>
        <v>12415271.040000001</v>
      </c>
      <c r="K119" s="137">
        <f>K17+K34+K51+K68+K85+K102</f>
        <v>715671</v>
      </c>
      <c r="L119" s="139">
        <f>L17+L34+L51+L68+L85+L102</f>
        <v>6306.19</v>
      </c>
      <c r="M119" s="171"/>
    </row>
    <row r="120" spans="2:28" ht="12" thickBot="1">
      <c r="B120" s="140"/>
      <c r="C120" s="98"/>
      <c r="D120" s="113"/>
      <c r="E120" s="46" t="s">
        <v>53</v>
      </c>
      <c r="F120" s="47">
        <f t="shared" si="12"/>
        <v>30185826.940000001</v>
      </c>
      <c r="G120" s="46">
        <f t="shared" si="12"/>
        <v>4621065.97</v>
      </c>
      <c r="H120" s="47">
        <f t="shared" si="13"/>
        <v>3096944</v>
      </c>
      <c r="I120" s="46">
        <f t="shared" si="13"/>
        <v>0</v>
      </c>
      <c r="J120" s="47">
        <f t="shared" si="13"/>
        <v>37903836.910000004</v>
      </c>
      <c r="K120" s="46">
        <f>K18+K35+K52+K69+K86+K103</f>
        <v>2182433</v>
      </c>
      <c r="L120" s="48">
        <f>L18+L35+L52+L69+L86+L103</f>
        <v>11091.59</v>
      </c>
      <c r="M120" s="171"/>
    </row>
    <row r="121" spans="2:28">
      <c r="B121" s="140"/>
      <c r="C121" s="98"/>
      <c r="D121" s="113"/>
      <c r="E121" s="130" t="s">
        <v>28</v>
      </c>
      <c r="F121" s="131">
        <f t="shared" si="12"/>
        <v>10619924.49</v>
      </c>
      <c r="G121" s="130">
        <f t="shared" si="12"/>
        <v>1602004.81</v>
      </c>
      <c r="H121" s="131">
        <f t="shared" si="13"/>
        <v>1045452</v>
      </c>
      <c r="I121" s="130">
        <f t="shared" si="13"/>
        <v>0</v>
      </c>
      <c r="J121" s="131">
        <f t="shared" si="13"/>
        <v>13267381.299999999</v>
      </c>
      <c r="K121" s="130">
        <f>K19+K36+K53+K70+K87+K104</f>
        <v>781143</v>
      </c>
      <c r="L121" s="132">
        <f>L19+L36+L53+L70+L87+L104</f>
        <v>0</v>
      </c>
      <c r="M121" s="171"/>
    </row>
    <row r="122" spans="2:28">
      <c r="B122" s="140"/>
      <c r="C122" s="98"/>
      <c r="D122" s="113"/>
      <c r="E122" s="134" t="s">
        <v>43</v>
      </c>
      <c r="F122" s="135">
        <f t="shared" si="12"/>
        <v>10740048.26</v>
      </c>
      <c r="G122" s="134">
        <f t="shared" si="12"/>
        <v>1813982.33</v>
      </c>
      <c r="H122" s="135">
        <f t="shared" si="13"/>
        <v>1040614</v>
      </c>
      <c r="I122" s="134">
        <f t="shared" si="13"/>
        <v>0</v>
      </c>
      <c r="J122" s="135">
        <f t="shared" si="13"/>
        <v>13594644.590000002</v>
      </c>
      <c r="K122" s="134">
        <f>K20+K37+K54+K71+K88+K105</f>
        <v>796488</v>
      </c>
      <c r="L122" s="136">
        <v>0</v>
      </c>
      <c r="M122" s="171"/>
    </row>
    <row r="123" spans="2:28" ht="12" thickBot="1">
      <c r="B123" s="140"/>
      <c r="C123" s="98"/>
      <c r="D123" s="113"/>
      <c r="E123" s="137" t="s">
        <v>30</v>
      </c>
      <c r="F123" s="138">
        <f t="shared" ref="F123:L123" si="14">F106+F89+F72+F55+F38+F21</f>
        <v>11501697.370000001</v>
      </c>
      <c r="G123" s="137">
        <f t="shared" si="14"/>
        <v>1629166.6800000002</v>
      </c>
      <c r="H123" s="138">
        <f t="shared" si="14"/>
        <v>1052274</v>
      </c>
      <c r="I123" s="137">
        <f t="shared" si="14"/>
        <v>0</v>
      </c>
      <c r="J123" s="138">
        <f t="shared" si="14"/>
        <v>14183138.050000001</v>
      </c>
      <c r="K123" s="137">
        <f t="shared" si="14"/>
        <v>3438</v>
      </c>
      <c r="L123" s="139">
        <f t="shared" si="14"/>
        <v>0</v>
      </c>
      <c r="M123" s="171"/>
    </row>
    <row r="124" spans="2:28" ht="12" thickBot="1">
      <c r="B124" s="140"/>
      <c r="C124" s="98"/>
      <c r="D124" s="113"/>
      <c r="E124" s="46" t="s">
        <v>31</v>
      </c>
      <c r="F124" s="47">
        <f>F107+F90+F56+F39+F22+F73</f>
        <v>32861670.120000001</v>
      </c>
      <c r="G124" s="46">
        <f>G107+G90+G56+G39+G22+G73+0</f>
        <v>5045153.82</v>
      </c>
      <c r="H124" s="47">
        <f>H107+H90+H56+H39+H22+H73</f>
        <v>3138340</v>
      </c>
      <c r="I124" s="46">
        <f>I107+I90+I56+I39+I22+I73</f>
        <v>0</v>
      </c>
      <c r="J124" s="47">
        <f>J107+J90+J56+J39+J22+J73</f>
        <v>41045163.939999998</v>
      </c>
      <c r="K124" s="46">
        <f>K22+K39+K56+K73</f>
        <v>1581069</v>
      </c>
      <c r="L124" s="48">
        <f>L22+L39+L56+L73+L90+L107</f>
        <v>0</v>
      </c>
      <c r="M124" s="171"/>
    </row>
    <row r="125" spans="2:28" ht="12" thickBot="1">
      <c r="B125" s="141"/>
      <c r="C125" s="142"/>
      <c r="D125" s="127"/>
      <c r="E125" s="63" t="s">
        <v>32</v>
      </c>
      <c r="F125" s="64">
        <f t="shared" ref="F125:L125" si="15">F112+F116+F120+F124</f>
        <v>121227188.03</v>
      </c>
      <c r="G125" s="63">
        <f t="shared" si="15"/>
        <v>19199312.140000001</v>
      </c>
      <c r="H125" s="64">
        <f t="shared" si="15"/>
        <v>12277489.83</v>
      </c>
      <c r="I125" s="63">
        <f t="shared" si="15"/>
        <v>1004880</v>
      </c>
      <c r="J125" s="64">
        <f t="shared" si="15"/>
        <v>153708870</v>
      </c>
      <c r="K125" s="63">
        <f t="shared" si="15"/>
        <v>8322980</v>
      </c>
      <c r="L125" s="65">
        <f t="shared" si="15"/>
        <v>28283.73</v>
      </c>
      <c r="M125" s="204"/>
    </row>
    <row r="126" spans="2:28" s="143" customFormat="1">
      <c r="B126" s="144"/>
      <c r="C126" s="145"/>
      <c r="D126" s="146"/>
      <c r="E126" s="147"/>
      <c r="F126" s="148"/>
      <c r="G126" s="148"/>
      <c r="H126" s="148"/>
      <c r="I126" s="149" t="s">
        <v>54</v>
      </c>
      <c r="J126" s="150">
        <v>153708870</v>
      </c>
      <c r="K126" s="151">
        <v>8322980</v>
      </c>
      <c r="L126" s="148"/>
      <c r="M126" s="17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>
      <c r="C127" s="1"/>
      <c r="F127" s="152"/>
      <c r="G127" s="152"/>
      <c r="H127" s="152"/>
      <c r="I127" s="153"/>
      <c r="J127" s="154">
        <v>153708870</v>
      </c>
      <c r="K127" s="152">
        <f>K126-K125</f>
        <v>0</v>
      </c>
      <c r="L127" s="152"/>
      <c r="M127" s="205"/>
    </row>
    <row r="128" spans="2:28">
      <c r="F128" s="2"/>
      <c r="G128" s="2"/>
      <c r="H128" s="2"/>
      <c r="I128" s="155"/>
      <c r="J128" s="156"/>
      <c r="K128" s="157"/>
      <c r="L128" s="157"/>
      <c r="M128" s="207"/>
    </row>
    <row r="129" spans="4:13">
      <c r="F129" s="2"/>
      <c r="G129" s="2"/>
      <c r="H129" s="2"/>
      <c r="I129" s="158"/>
      <c r="J129" s="156"/>
      <c r="K129" s="157"/>
      <c r="L129" s="157"/>
      <c r="M129" s="207"/>
    </row>
    <row r="130" spans="4:13">
      <c r="F130" s="159"/>
      <c r="G130" s="159"/>
      <c r="H130" s="159"/>
      <c r="I130" s="159"/>
      <c r="J130" s="159"/>
      <c r="K130" s="159"/>
      <c r="L130" s="159"/>
      <c r="M130" s="207"/>
    </row>
    <row r="131" spans="4:13">
      <c r="F131" s="159"/>
      <c r="G131" s="159"/>
      <c r="H131" s="159"/>
      <c r="I131" s="159"/>
      <c r="J131" s="157"/>
      <c r="K131" s="157"/>
      <c r="L131" s="157"/>
      <c r="M131" s="207"/>
    </row>
    <row r="132" spans="4:13">
      <c r="F132" s="2"/>
      <c r="G132" s="2"/>
      <c r="H132" s="2"/>
      <c r="I132" s="2"/>
      <c r="J132" s="157"/>
      <c r="K132" s="157"/>
      <c r="L132" s="157"/>
      <c r="M132" s="207"/>
    </row>
    <row r="133" spans="4:13">
      <c r="E133" s="211"/>
      <c r="H133" s="2"/>
      <c r="I133" s="2"/>
      <c r="J133" s="152"/>
      <c r="K133" s="152"/>
      <c r="L133" s="152"/>
      <c r="M133" s="205"/>
    </row>
    <row r="134" spans="4:13">
      <c r="D134" s="2"/>
      <c r="H134" s="2"/>
      <c r="I134" s="2"/>
      <c r="J134" s="152"/>
      <c r="K134" s="152"/>
      <c r="L134" s="152"/>
      <c r="M134" s="205"/>
    </row>
    <row r="135" spans="4:13">
      <c r="D135" s="212"/>
      <c r="E135" s="213"/>
      <c r="F135" s="214"/>
      <c r="G135" s="214"/>
      <c r="H135" s="214"/>
      <c r="I135" s="214"/>
      <c r="J135" s="214"/>
      <c r="K135" s="214"/>
      <c r="L135" s="214"/>
    </row>
    <row r="136" spans="4:13">
      <c r="E136" s="213"/>
      <c r="F136" s="214"/>
      <c r="G136" s="214"/>
      <c r="H136" s="214"/>
      <c r="I136" s="214"/>
      <c r="J136" s="214"/>
      <c r="K136" s="214"/>
      <c r="L136" s="214"/>
    </row>
    <row r="137" spans="4:13">
      <c r="E137" s="213"/>
      <c r="F137" s="214"/>
      <c r="G137" s="214"/>
      <c r="H137" s="214"/>
      <c r="I137" s="214"/>
      <c r="J137" s="214"/>
      <c r="K137" s="214"/>
      <c r="L137" s="214"/>
    </row>
    <row r="138" spans="4:13">
      <c r="E138" s="213"/>
      <c r="F138" s="214"/>
      <c r="G138" s="214"/>
      <c r="H138" s="214"/>
      <c r="I138" s="214"/>
      <c r="J138" s="214"/>
      <c r="K138" s="214"/>
      <c r="L138" s="214"/>
    </row>
    <row r="139" spans="4:13">
      <c r="E139" s="213"/>
      <c r="F139" s="214"/>
      <c r="G139" s="214"/>
      <c r="H139" s="214"/>
      <c r="I139" s="214"/>
      <c r="J139" s="214"/>
      <c r="K139" s="214"/>
      <c r="L139" s="214"/>
    </row>
    <row r="140" spans="4:13">
      <c r="E140" s="213"/>
      <c r="F140" s="214"/>
      <c r="G140" s="214"/>
      <c r="H140" s="214"/>
      <c r="I140" s="214"/>
      <c r="J140" s="214"/>
      <c r="K140" s="214"/>
      <c r="L140" s="214"/>
    </row>
    <row r="141" spans="4:13">
      <c r="E141" s="213"/>
      <c r="F141" s="214"/>
      <c r="G141" s="214"/>
      <c r="H141" s="214"/>
      <c r="I141" s="214"/>
      <c r="J141" s="214"/>
      <c r="K141" s="214"/>
      <c r="L141" s="214"/>
    </row>
    <row r="142" spans="4:13">
      <c r="E142" s="213"/>
      <c r="F142" s="214"/>
      <c r="G142" s="214"/>
      <c r="H142" s="214"/>
      <c r="I142" s="214"/>
      <c r="J142" s="214"/>
      <c r="K142" s="214"/>
      <c r="L142" s="214"/>
    </row>
    <row r="143" spans="4:13">
      <c r="E143" s="217"/>
      <c r="F143" s="210"/>
      <c r="G143" s="210"/>
      <c r="H143" s="210"/>
      <c r="I143" s="210"/>
      <c r="J143" s="210"/>
      <c r="K143" s="210"/>
      <c r="L143" s="210"/>
    </row>
    <row r="144" spans="4:13">
      <c r="E144" s="217"/>
      <c r="F144" s="210"/>
      <c r="G144" s="210"/>
      <c r="H144" s="210"/>
      <c r="I144" s="218"/>
      <c r="J144" s="210"/>
      <c r="K144" s="210"/>
      <c r="L144" s="210"/>
    </row>
    <row r="145" spans="5:13">
      <c r="E145" s="217"/>
      <c r="F145" s="210"/>
      <c r="G145" s="210"/>
      <c r="H145" s="210"/>
      <c r="I145" s="218"/>
      <c r="J145" s="210"/>
      <c r="K145" s="210"/>
      <c r="L145" s="210"/>
      <c r="M145" s="1"/>
    </row>
  </sheetData>
  <mergeCells count="26">
    <mergeCell ref="D75:D91"/>
    <mergeCell ref="B92:B108"/>
    <mergeCell ref="D92:D108"/>
    <mergeCell ref="D109:D125"/>
    <mergeCell ref="C41:C57"/>
    <mergeCell ref="D41:D57"/>
    <mergeCell ref="B58:B74"/>
    <mergeCell ref="C58:C62"/>
    <mergeCell ref="D58:D74"/>
    <mergeCell ref="L63:L64"/>
    <mergeCell ref="K5:K6"/>
    <mergeCell ref="L5:L6"/>
    <mergeCell ref="C7:C23"/>
    <mergeCell ref="D7:D23"/>
    <mergeCell ref="C24:C40"/>
    <mergeCell ref="D24:D40"/>
    <mergeCell ref="E1:H1"/>
    <mergeCell ref="C4:J4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dcterms:created xsi:type="dcterms:W3CDTF">2024-01-08T13:21:17Z</dcterms:created>
  <dcterms:modified xsi:type="dcterms:W3CDTF">2024-01-08T13:24:15Z</dcterms:modified>
</cp:coreProperties>
</file>