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2" i="1"/>
  <c r="F71"/>
  <c r="K57"/>
  <c r="F57"/>
  <c r="K56"/>
  <c r="F56"/>
  <c r="K42"/>
  <c r="F42"/>
  <c r="K41"/>
  <c r="F41"/>
  <c r="L40"/>
  <c r="G40"/>
  <c r="K40" s="1"/>
  <c r="F40"/>
  <c r="E40"/>
  <c r="D40"/>
  <c r="K27"/>
  <c r="F27"/>
  <c r="K26"/>
  <c r="F26"/>
  <c r="F12"/>
  <c r="F11"/>
  <c r="M108" l="1"/>
  <c r="M107"/>
  <c r="M106" l="1"/>
  <c r="M105" l="1"/>
  <c r="M104"/>
  <c r="M103"/>
  <c r="M102" l="1"/>
  <c r="L102"/>
  <c r="J102"/>
  <c r="I102"/>
  <c r="H102"/>
  <c r="G102"/>
  <c r="E102"/>
  <c r="D102"/>
  <c r="M101"/>
  <c r="L101"/>
  <c r="J101"/>
  <c r="I101"/>
  <c r="H101"/>
  <c r="G101"/>
  <c r="E101"/>
  <c r="D101"/>
  <c r="M100"/>
  <c r="L100"/>
  <c r="J100"/>
  <c r="I100"/>
  <c r="H100"/>
  <c r="G100"/>
  <c r="E100"/>
  <c r="D100"/>
  <c r="M99"/>
  <c r="L99"/>
  <c r="K99"/>
  <c r="J99"/>
  <c r="I99"/>
  <c r="H99"/>
  <c r="G99"/>
  <c r="F99"/>
  <c r="E99"/>
  <c r="D99"/>
  <c r="M98"/>
  <c r="L98"/>
  <c r="K98"/>
  <c r="J98"/>
  <c r="I98"/>
  <c r="H98"/>
  <c r="G98"/>
  <c r="F98"/>
  <c r="E98"/>
  <c r="D98"/>
  <c r="M97"/>
  <c r="L97"/>
  <c r="K97"/>
  <c r="J97"/>
  <c r="I97"/>
  <c r="H97"/>
  <c r="G97"/>
  <c r="F97"/>
  <c r="E97"/>
  <c r="D97"/>
  <c r="M96"/>
  <c r="L96"/>
  <c r="K96"/>
  <c r="J96"/>
  <c r="I96"/>
  <c r="H96"/>
  <c r="G96"/>
  <c r="F96" l="1"/>
  <c r="E96"/>
  <c r="D96"/>
  <c r="M95"/>
  <c r="L95"/>
  <c r="K95"/>
  <c r="J95"/>
  <c r="I95"/>
  <c r="H95"/>
  <c r="G95"/>
  <c r="F95"/>
  <c r="E95"/>
  <c r="D95"/>
  <c r="M94"/>
  <c r="L94"/>
  <c r="J94"/>
  <c r="I94"/>
  <c r="H94"/>
  <c r="G94" s="1"/>
  <c r="D94"/>
  <c r="M93" s="1"/>
  <c r="L93" s="1"/>
  <c r="M90"/>
  <c r="L90"/>
  <c r="J90"/>
  <c r="I90"/>
  <c r="H90"/>
  <c r="G90"/>
  <c r="E90"/>
  <c r="D90"/>
  <c r="M89"/>
  <c r="L89"/>
  <c r="J89"/>
  <c r="I89"/>
  <c r="H89"/>
  <c r="G89"/>
  <c r="E89"/>
  <c r="D89"/>
  <c r="M88"/>
  <c r="L88"/>
  <c r="K88"/>
  <c r="J88"/>
  <c r="I88"/>
  <c r="H88"/>
  <c r="G88"/>
  <c r="F88"/>
  <c r="E88"/>
  <c r="D88"/>
  <c r="K87"/>
  <c r="K90" s="1"/>
  <c r="F87"/>
  <c r="F102" s="1"/>
  <c r="K86"/>
  <c r="K89" s="1"/>
  <c r="F86"/>
  <c r="F89" s="1"/>
  <c r="K85"/>
  <c r="F85"/>
  <c r="K84"/>
  <c r="F84"/>
  <c r="K83"/>
  <c r="F83"/>
  <c r="K82"/>
  <c r="F82"/>
  <c r="K81"/>
  <c r="F81"/>
  <c r="K80"/>
  <c r="F80"/>
  <c r="K79"/>
  <c r="F79"/>
  <c r="M78" s="1"/>
  <c r="L78" s="1"/>
  <c r="M75"/>
  <c r="L75"/>
  <c r="J75"/>
  <c r="I75"/>
  <c r="H75"/>
  <c r="G75"/>
  <c r="F75"/>
  <c r="E75"/>
  <c r="D75"/>
  <c r="M74"/>
  <c r="L74"/>
  <c r="J74"/>
  <c r="I74"/>
  <c r="H74"/>
  <c r="G74"/>
  <c r="F74"/>
  <c r="E74"/>
  <c r="D74"/>
  <c r="M73"/>
  <c r="L73"/>
  <c r="J73"/>
  <c r="I73"/>
  <c r="H73"/>
  <c r="G73"/>
  <c r="F73"/>
  <c r="E73"/>
  <c r="D73"/>
  <c r="K72"/>
  <c r="K75" s="1"/>
  <c r="K71"/>
  <c r="K74" s="1"/>
  <c r="K70"/>
  <c r="K73" s="1"/>
  <c r="F70"/>
  <c r="K69"/>
  <c r="F69"/>
  <c r="K68"/>
  <c r="F68"/>
  <c r="K67"/>
  <c r="G67"/>
  <c r="F67"/>
  <c r="K66"/>
  <c r="F66"/>
  <c r="K65"/>
  <c r="F65"/>
  <c r="K64"/>
  <c r="G64"/>
  <c r="F64"/>
  <c r="M63" s="1"/>
  <c r="M60"/>
  <c r="L60"/>
  <c r="K60"/>
  <c r="J60"/>
  <c r="I60"/>
  <c r="H60"/>
  <c r="G60"/>
  <c r="F60"/>
  <c r="E60"/>
  <c r="D60"/>
  <c r="M59"/>
  <c r="L59"/>
  <c r="K59"/>
  <c r="J59"/>
  <c r="I59"/>
  <c r="H59"/>
  <c r="G59"/>
  <c r="F59"/>
  <c r="E59"/>
  <c r="D59"/>
  <c r="M58"/>
  <c r="L58"/>
  <c r="K58"/>
  <c r="J58"/>
  <c r="I58"/>
  <c r="H58"/>
  <c r="G58"/>
  <c r="F58"/>
  <c r="E58"/>
  <c r="D58"/>
  <c r="L55"/>
  <c r="K55"/>
  <c r="F55"/>
  <c r="K54"/>
  <c r="F54"/>
  <c r="K53"/>
  <c r="F53"/>
  <c r="L52"/>
  <c r="K52"/>
  <c r="F52"/>
  <c r="K51"/>
  <c r="F51"/>
  <c r="K50"/>
  <c r="F50"/>
  <c r="K49"/>
  <c r="F49"/>
  <c r="M48" s="1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L103" s="1"/>
  <c r="J43"/>
  <c r="J103" s="1"/>
  <c r="I43"/>
  <c r="I103" s="1"/>
  <c r="H43"/>
  <c r="H103" s="1"/>
  <c r="G43"/>
  <c r="F43"/>
  <c r="E43"/>
  <c r="D43"/>
  <c r="K39"/>
  <c r="F39"/>
  <c r="K38"/>
  <c r="F38"/>
  <c r="L37"/>
  <c r="K37"/>
  <c r="G37"/>
  <c r="F37"/>
  <c r="E37"/>
  <c r="D37"/>
  <c r="K36"/>
  <c r="F36"/>
  <c r="K35"/>
  <c r="F35"/>
  <c r="K34"/>
  <c r="K43" s="1"/>
  <c r="F34"/>
  <c r="M33"/>
  <c r="M30"/>
  <c r="L30"/>
  <c r="K30"/>
  <c r="J30"/>
  <c r="J105" s="1"/>
  <c r="I30"/>
  <c r="I105" s="1"/>
  <c r="H30"/>
  <c r="H105" s="1"/>
  <c r="G30"/>
  <c r="F30"/>
  <c r="E30"/>
  <c r="D30"/>
  <c r="M29"/>
  <c r="L29"/>
  <c r="K29"/>
  <c r="J29"/>
  <c r="J104" s="1"/>
  <c r="I29"/>
  <c r="I104" s="1"/>
  <c r="H29"/>
  <c r="H104" s="1"/>
  <c r="G29"/>
  <c r="F29"/>
  <c r="E29"/>
  <c r="D29"/>
  <c r="M28"/>
  <c r="L28"/>
  <c r="J28"/>
  <c r="I28"/>
  <c r="H28"/>
  <c r="G28"/>
  <c r="D28"/>
  <c r="L25"/>
  <c r="K25"/>
  <c r="F25"/>
  <c r="F28" s="1"/>
  <c r="E28" s="1"/>
  <c r="K24"/>
  <c r="F24"/>
  <c r="K23"/>
  <c r="F23"/>
  <c r="L22"/>
  <c r="K22"/>
  <c r="G22"/>
  <c r="F22"/>
  <c r="E22"/>
  <c r="K21"/>
  <c r="F21"/>
  <c r="K20"/>
  <c r="F20"/>
  <c r="K19"/>
  <c r="F19"/>
  <c r="M18"/>
  <c r="J18"/>
  <c r="I18"/>
  <c r="H18"/>
  <c r="G18"/>
  <c r="M17"/>
  <c r="J17"/>
  <c r="I17"/>
  <c r="H17"/>
  <c r="M16"/>
  <c r="L16" s="1"/>
  <c r="J16"/>
  <c r="I16"/>
  <c r="H16" s="1"/>
  <c r="M15"/>
  <c r="L15"/>
  <c r="L105" s="1"/>
  <c r="J15"/>
  <c r="I15"/>
  <c r="H15"/>
  <c r="G15"/>
  <c r="G105" s="1"/>
  <c r="F15"/>
  <c r="E15"/>
  <c r="E105" s="1"/>
  <c r="D15"/>
  <c r="D105" s="1"/>
  <c r="M14"/>
  <c r="L14"/>
  <c r="L104" s="1"/>
  <c r="J14"/>
  <c r="I14"/>
  <c r="H14"/>
  <c r="G14"/>
  <c r="G104" s="1"/>
  <c r="E14"/>
  <c r="E104" s="1"/>
  <c r="D14"/>
  <c r="D104" s="1"/>
  <c r="M13"/>
  <c r="L13"/>
  <c r="J13"/>
  <c r="I13"/>
  <c r="H13"/>
  <c r="G13"/>
  <c r="E13"/>
  <c r="E103" s="1"/>
  <c r="D13"/>
  <c r="K12"/>
  <c r="K102" s="1"/>
  <c r="K11"/>
  <c r="K101" s="1"/>
  <c r="F101"/>
  <c r="L10"/>
  <c r="K10"/>
  <c r="F10"/>
  <c r="K9"/>
  <c r="F9"/>
  <c r="K8"/>
  <c r="F8"/>
  <c r="L7"/>
  <c r="K7"/>
  <c r="G7"/>
  <c r="F7"/>
  <c r="E7"/>
  <c r="D7"/>
  <c r="K6"/>
  <c r="F6"/>
  <c r="K5"/>
  <c r="F5"/>
  <c r="F4"/>
  <c r="F94" s="1"/>
  <c r="E94" s="1"/>
  <c r="K100" l="1"/>
  <c r="G103"/>
  <c r="G16"/>
  <c r="F105"/>
  <c r="F90"/>
  <c r="K93"/>
  <c r="J93" s="1"/>
  <c r="I93" s="1"/>
  <c r="H93" s="1"/>
  <c r="G93" s="1"/>
  <c r="F93" s="1"/>
  <c r="E93" s="1"/>
  <c r="D93" s="1"/>
  <c r="M92" s="1"/>
  <c r="L92" s="1"/>
  <c r="K92" s="1"/>
  <c r="J92" s="1"/>
  <c r="I92" s="1"/>
  <c r="H92" s="1"/>
  <c r="G92" s="1"/>
  <c r="F92" s="1"/>
  <c r="E92" s="1"/>
  <c r="D92" s="1"/>
  <c r="M91" s="1"/>
  <c r="L91" s="1"/>
  <c r="K91" s="1"/>
  <c r="J91" s="1"/>
  <c r="I91" s="1"/>
  <c r="H91" s="1"/>
  <c r="G91" s="1"/>
  <c r="F91" s="1"/>
  <c r="E91" s="1"/>
  <c r="D91" s="1"/>
  <c r="K78"/>
  <c r="J78" s="1"/>
  <c r="I78" s="1"/>
  <c r="H78" s="1"/>
  <c r="G78" s="1"/>
  <c r="F78" s="1"/>
  <c r="E78" s="1"/>
  <c r="D78" s="1"/>
  <c r="M77" s="1"/>
  <c r="L77" s="1"/>
  <c r="K77" s="1"/>
  <c r="J77" s="1"/>
  <c r="I77" s="1"/>
  <c r="H77" s="1"/>
  <c r="G77" s="1"/>
  <c r="F77" s="1"/>
  <c r="E77" s="1"/>
  <c r="D77" s="1"/>
  <c r="M76" s="1"/>
  <c r="L76" s="1"/>
  <c r="K76" s="1"/>
  <c r="J76" s="1"/>
  <c r="I76" s="1"/>
  <c r="H76" s="1"/>
  <c r="G76" s="1"/>
  <c r="F76" s="1"/>
  <c r="E76" s="1"/>
  <c r="D76" s="1"/>
  <c r="L63"/>
  <c r="K63" s="1"/>
  <c r="J63" s="1"/>
  <c r="I63" s="1"/>
  <c r="H63" s="1"/>
  <c r="G63" s="1"/>
  <c r="F63" s="1"/>
  <c r="E63" s="1"/>
  <c r="D63" s="1"/>
  <c r="M62" s="1"/>
  <c r="L62" s="1"/>
  <c r="K62" s="1"/>
  <c r="J62" s="1"/>
  <c r="I62" s="1"/>
  <c r="H62" s="1"/>
  <c r="G62" s="1"/>
  <c r="F62" s="1"/>
  <c r="E62" s="1"/>
  <c r="D62" s="1"/>
  <c r="M61" s="1"/>
  <c r="L61" s="1"/>
  <c r="K61" s="1"/>
  <c r="J61" s="1"/>
  <c r="I61" s="1"/>
  <c r="H61" s="1"/>
  <c r="G61" s="1"/>
  <c r="F61" s="1"/>
  <c r="E61" s="1"/>
  <c r="D61" s="1"/>
  <c r="L48"/>
  <c r="K48" s="1"/>
  <c r="J48" s="1"/>
  <c r="I48" s="1"/>
  <c r="H48" s="1"/>
  <c r="G48" s="1"/>
  <c r="F48" s="1"/>
  <c r="E48" s="1"/>
  <c r="D48" s="1"/>
  <c r="M47" s="1"/>
  <c r="L47" s="1"/>
  <c r="K47" s="1"/>
  <c r="J47" s="1"/>
  <c r="I47" s="1"/>
  <c r="H47" s="1"/>
  <c r="G47" s="1"/>
  <c r="F47" s="1"/>
  <c r="E47" s="1"/>
  <c r="D47" s="1"/>
  <c r="M46" s="1"/>
  <c r="L46" s="1"/>
  <c r="L106" s="1"/>
  <c r="L33"/>
  <c r="K33" s="1"/>
  <c r="J33" s="1"/>
  <c r="L17"/>
  <c r="L18"/>
  <c r="F18"/>
  <c r="K15"/>
  <c r="E18"/>
  <c r="K14"/>
  <c r="K104" s="1"/>
  <c r="G17"/>
  <c r="D17"/>
  <c r="F14"/>
  <c r="K17"/>
  <c r="K4"/>
  <c r="F13"/>
  <c r="F16" s="1"/>
  <c r="K46"/>
  <c r="J46" s="1"/>
  <c r="F100"/>
  <c r="F103"/>
  <c r="K28"/>
  <c r="K31" s="1"/>
  <c r="D103"/>
  <c r="I46" l="1"/>
  <c r="J106"/>
  <c r="I33"/>
  <c r="J108"/>
  <c r="L108"/>
  <c r="K105"/>
  <c r="K18"/>
  <c r="K108" s="1"/>
  <c r="D18"/>
  <c r="F104"/>
  <c r="F17"/>
  <c r="K94"/>
  <c r="K13"/>
  <c r="K16" s="1"/>
  <c r="K106" s="1"/>
  <c r="J31"/>
  <c r="I31" s="1"/>
  <c r="H31" s="1"/>
  <c r="G31" s="1"/>
  <c r="F31" s="1"/>
  <c r="E31" s="1"/>
  <c r="D31" s="1"/>
  <c r="K103"/>
  <c r="E16"/>
  <c r="H46" l="1"/>
  <c r="I106"/>
  <c r="H33"/>
  <c r="I108"/>
  <c r="E17"/>
  <c r="D16"/>
  <c r="G46" l="1"/>
  <c r="H106"/>
  <c r="G33"/>
  <c r="H108"/>
  <c r="F46" l="1"/>
  <c r="G106"/>
  <c r="F33"/>
  <c r="G108"/>
  <c r="E46" l="1"/>
  <c r="F106"/>
  <c r="E33"/>
  <c r="F108"/>
  <c r="D46" l="1"/>
  <c r="D106" s="1"/>
  <c r="E106"/>
  <c r="D33"/>
  <c r="E108"/>
  <c r="M32" l="1"/>
  <c r="L32" s="1"/>
  <c r="D108"/>
  <c r="K32" l="1"/>
  <c r="L107"/>
  <c r="J32" l="1"/>
  <c r="K107"/>
  <c r="I32" l="1"/>
  <c r="J107"/>
  <c r="H32" l="1"/>
  <c r="I107"/>
  <c r="G32" l="1"/>
  <c r="H107"/>
  <c r="F32" l="1"/>
  <c r="G107"/>
  <c r="E32" l="1"/>
  <c r="F107"/>
  <c r="D32" l="1"/>
  <c r="E107"/>
  <c r="M31" l="1"/>
  <c r="L31" s="1"/>
  <c r="D107"/>
</calcChain>
</file>

<file path=xl/sharedStrings.xml><?xml version="1.0" encoding="utf-8"?>
<sst xmlns="http://schemas.openxmlformats.org/spreadsheetml/2006/main" count="160" uniqueCount="28">
  <si>
    <t>CONTRACTAT REALIZAT DECONTAT AN 2024</t>
  </si>
  <si>
    <t>UNITATEA SPITALICEASCA</t>
  </si>
  <si>
    <t>PERIOADA</t>
  </si>
  <si>
    <t>DRG</t>
  </si>
  <si>
    <t>CRONICI</t>
  </si>
  <si>
    <t>Total  DRG+ CRONICI</t>
  </si>
  <si>
    <t>SPIT. ZI</t>
  </si>
  <si>
    <t>ATI
1%</t>
  </si>
  <si>
    <t>dif.cheltuieli efective decembrie 2021</t>
  </si>
  <si>
    <t>dif.cheltuieli efective peste val. ctr. 2022</t>
  </si>
  <si>
    <t>TOTAL CONTRACT 2024</t>
  </si>
  <si>
    <t>NORMA HRANA 2024</t>
  </si>
  <si>
    <t>Suma contractata in baza ART.196 NORMA DE HRANA 2023</t>
  </si>
  <si>
    <t>SPITALUL JUDETEAN DE URGENTA VASLUI</t>
  </si>
  <si>
    <t>IAN</t>
  </si>
  <si>
    <t>CONTRACTAT</t>
  </si>
  <si>
    <t>REALIZAT</t>
  </si>
  <si>
    <t>Decont SIUI</t>
  </si>
  <si>
    <t>FEB</t>
  </si>
  <si>
    <t>MAR</t>
  </si>
  <si>
    <t>TRIM I</t>
  </si>
  <si>
    <t>TOTAL AN 2024</t>
  </si>
  <si>
    <t>SPITALUL MUNICIPAL ELENA BELDIMAN</t>
  </si>
  <si>
    <t>SPITALUL MUNICIPAL DIMITRIE CASTROIAN HUSI</t>
  </si>
  <si>
    <t>SPITALUL DE PSIHIATRIE MURGENI</t>
  </si>
  <si>
    <t xml:space="preserve">SPITALIS </t>
  </si>
  <si>
    <t>SC RECUMED SRL VASLUI</t>
  </si>
  <si>
    <t>Total spitale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</si>
</sst>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i/>
      <sz val="8"/>
      <color indexed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0" fillId="0" borderId="0" xfId="0" applyNumberFormat="1"/>
    <xf numFmtId="4" fontId="2" fillId="0" borderId="6" xfId="0" applyNumberFormat="1" applyFont="1" applyBorder="1"/>
    <xf numFmtId="4" fontId="4" fillId="0" borderId="6" xfId="0" applyNumberFormat="1" applyFont="1" applyBorder="1"/>
    <xf numFmtId="4" fontId="5" fillId="0" borderId="6" xfId="0" applyNumberFormat="1" applyFont="1" applyBorder="1"/>
    <xf numFmtId="4" fontId="11" fillId="4" borderId="6" xfId="0" applyNumberFormat="1" applyFont="1" applyFill="1" applyBorder="1"/>
    <xf numFmtId="4" fontId="11" fillId="4" borderId="6" xfId="0" applyNumberFormat="1" applyFont="1" applyFill="1" applyBorder="1" applyAlignment="1">
      <alignment horizontal="right"/>
    </xf>
    <xf numFmtId="4" fontId="2" fillId="4" borderId="5" xfId="0" applyNumberFormat="1" applyFont="1" applyFill="1" applyBorder="1" applyAlignment="1">
      <alignment horizontal="right"/>
    </xf>
    <xf numFmtId="4" fontId="2" fillId="0" borderId="8" xfId="0" applyNumberFormat="1" applyFont="1" applyBorder="1"/>
    <xf numFmtId="4" fontId="12" fillId="4" borderId="7" xfId="0" applyNumberFormat="1" applyFont="1" applyFill="1" applyBorder="1"/>
    <xf numFmtId="4" fontId="11" fillId="4" borderId="7" xfId="0" applyNumberFormat="1" applyFont="1" applyFill="1" applyBorder="1" applyAlignment="1">
      <alignment horizontal="right"/>
    </xf>
    <xf numFmtId="4" fontId="11" fillId="4" borderId="13" xfId="0" applyNumberFormat="1" applyFont="1" applyFill="1" applyBorder="1" applyAlignment="1">
      <alignment horizontal="right"/>
    </xf>
    <xf numFmtId="4" fontId="12" fillId="4" borderId="17" xfId="0" applyNumberFormat="1" applyFont="1" applyFill="1" applyBorder="1"/>
    <xf numFmtId="4" fontId="11" fillId="4" borderId="17" xfId="0" applyNumberFormat="1" applyFont="1" applyFill="1" applyBorder="1" applyAlignment="1">
      <alignment horizontal="right"/>
    </xf>
    <xf numFmtId="4" fontId="11" fillId="4" borderId="18" xfId="0" applyNumberFormat="1" applyFont="1" applyFill="1" applyBorder="1" applyAlignment="1">
      <alignment horizontal="right"/>
    </xf>
    <xf numFmtId="4" fontId="2" fillId="4" borderId="14" xfId="0" applyNumberFormat="1" applyFont="1" applyFill="1" applyBorder="1" applyAlignment="1">
      <alignment horizontal="right"/>
    </xf>
    <xf numFmtId="4" fontId="2" fillId="4" borderId="16" xfId="0" applyNumberFormat="1" applyFont="1" applyFill="1" applyBorder="1" applyAlignment="1">
      <alignment horizontal="right"/>
    </xf>
    <xf numFmtId="4" fontId="2" fillId="4" borderId="19" xfId="0" applyNumberFormat="1" applyFont="1" applyFill="1" applyBorder="1" applyAlignment="1">
      <alignment horizontal="right"/>
    </xf>
    <xf numFmtId="4" fontId="2" fillId="8" borderId="8" xfId="0" applyNumberFormat="1" applyFont="1" applyFill="1" applyBorder="1"/>
    <xf numFmtId="4" fontId="2" fillId="8" borderId="8" xfId="0" applyNumberFormat="1" applyFont="1" applyFill="1" applyBorder="1" applyAlignment="1">
      <alignment horizontal="right"/>
    </xf>
    <xf numFmtId="4" fontId="2" fillId="8" borderId="6" xfId="0" applyNumberFormat="1" applyFont="1" applyFill="1" applyBorder="1"/>
    <xf numFmtId="4" fontId="2" fillId="8" borderId="6" xfId="0" applyNumberFormat="1" applyFont="1" applyFill="1" applyBorder="1" applyAlignment="1">
      <alignment horizontal="right"/>
    </xf>
    <xf numFmtId="4" fontId="4" fillId="8" borderId="6" xfId="0" applyNumberFormat="1" applyFont="1" applyFill="1" applyBorder="1"/>
    <xf numFmtId="4" fontId="5" fillId="8" borderId="6" xfId="0" applyNumberFormat="1" applyFont="1" applyFill="1" applyBorder="1" applyAlignment="1">
      <alignment horizontal="right"/>
    </xf>
    <xf numFmtId="4" fontId="2" fillId="8" borderId="5" xfId="0" applyNumberFormat="1" applyFont="1" applyFill="1" applyBorder="1" applyAlignment="1">
      <alignment horizontal="right"/>
    </xf>
    <xf numFmtId="4" fontId="6" fillId="8" borderId="6" xfId="0" applyNumberFormat="1" applyFont="1" applyFill="1" applyBorder="1" applyAlignment="1">
      <alignment horizontal="right"/>
    </xf>
    <xf numFmtId="4" fontId="9" fillId="8" borderId="6" xfId="0" applyNumberFormat="1" applyFont="1" applyFill="1" applyBorder="1"/>
    <xf numFmtId="4" fontId="2" fillId="8" borderId="11" xfId="0" applyNumberFormat="1" applyFont="1" applyFill="1" applyBorder="1" applyAlignment="1">
      <alignment horizontal="right"/>
    </xf>
    <xf numFmtId="4" fontId="2" fillId="8" borderId="13" xfId="0" applyNumberFormat="1" applyFont="1" applyFill="1" applyBorder="1" applyAlignment="1">
      <alignment horizontal="right"/>
    </xf>
    <xf numFmtId="4" fontId="2" fillId="8" borderId="14" xfId="0" applyNumberFormat="1" applyFont="1" applyFill="1" applyBorder="1" applyAlignment="1">
      <alignment horizontal="right"/>
    </xf>
    <xf numFmtId="4" fontId="5" fillId="8" borderId="13" xfId="0" applyNumberFormat="1" applyFont="1" applyFill="1" applyBorder="1" applyAlignment="1">
      <alignment horizontal="right"/>
    </xf>
    <xf numFmtId="4" fontId="5" fillId="8" borderId="6" xfId="0" applyNumberFormat="1" applyFont="1" applyFill="1" applyBorder="1"/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4" borderId="7" xfId="0" applyFont="1" applyFill="1" applyBorder="1" applyAlignment="1">
      <alignment vertical="center" textRotation="45" wrapText="1"/>
    </xf>
    <xf numFmtId="0" fontId="11" fillId="4" borderId="4" xfId="0" applyFont="1" applyFill="1" applyBorder="1" applyAlignment="1">
      <alignment vertical="center" textRotation="45" wrapText="1"/>
    </xf>
    <xf numFmtId="0" fontId="11" fillId="4" borderId="16" xfId="0" applyFont="1" applyFill="1" applyBorder="1" applyAlignment="1">
      <alignment vertical="center" textRotation="45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5" borderId="12" xfId="0" applyFill="1" applyBorder="1"/>
    <xf numFmtId="0" fontId="0" fillId="5" borderId="15" xfId="0" applyFill="1" applyBorder="1"/>
    <xf numFmtId="0" fontId="2" fillId="5" borderId="15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0" fillId="7" borderId="12" xfId="0" applyFill="1" applyBorder="1"/>
    <xf numFmtId="0" fontId="0" fillId="7" borderId="15" xfId="0" applyFill="1" applyBorder="1"/>
    <xf numFmtId="0" fontId="2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0" fillId="6" borderId="12" xfId="0" applyFill="1" applyBorder="1"/>
    <xf numFmtId="0" fontId="0" fillId="6" borderId="15" xfId="0" applyFill="1" applyBorder="1"/>
    <xf numFmtId="0" fontId="10" fillId="4" borderId="7" xfId="0" applyFont="1" applyFill="1" applyBorder="1" applyAlignment="1">
      <alignment vertical="center" textRotation="45" wrapText="1"/>
    </xf>
    <xf numFmtId="0" fontId="10" fillId="4" borderId="4" xfId="0" applyFont="1" applyFill="1" applyBorder="1" applyAlignment="1">
      <alignment vertical="center" textRotation="45" wrapText="1"/>
    </xf>
    <xf numFmtId="0" fontId="10" fillId="4" borderId="16" xfId="0" applyFont="1" applyFill="1" applyBorder="1" applyAlignment="1">
      <alignment vertical="center" textRotation="45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2" fillId="9" borderId="6" xfId="0" applyNumberFormat="1" applyFont="1" applyFill="1" applyBorder="1" applyAlignment="1">
      <alignment horizontal="right"/>
    </xf>
    <xf numFmtId="4" fontId="5" fillId="9" borderId="6" xfId="0" applyNumberFormat="1" applyFont="1" applyFill="1" applyBorder="1" applyAlignment="1">
      <alignment horizontal="right"/>
    </xf>
    <xf numFmtId="4" fontId="2" fillId="10" borderId="6" xfId="0" applyNumberFormat="1" applyFont="1" applyFill="1" applyBorder="1" applyAlignment="1">
      <alignment horizontal="right"/>
    </xf>
    <xf numFmtId="4" fontId="6" fillId="10" borderId="6" xfId="0" applyNumberFormat="1" applyFont="1" applyFill="1" applyBorder="1" applyAlignment="1">
      <alignment horizontal="right"/>
    </xf>
    <xf numFmtId="4" fontId="5" fillId="10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>
      <selection activeCell="Q70" sqref="Q70"/>
    </sheetView>
  </sheetViews>
  <sheetFormatPr defaultRowHeight="15"/>
  <cols>
    <col min="2" max="2" width="9.85546875" customWidth="1"/>
    <col min="3" max="3" width="11.85546875" customWidth="1"/>
    <col min="4" max="4" width="10.85546875" customWidth="1"/>
    <col min="5" max="5" width="11.42578125" customWidth="1"/>
    <col min="6" max="6" width="10.7109375" customWidth="1"/>
    <col min="7" max="7" width="10.85546875" customWidth="1"/>
    <col min="8" max="8" width="9.140625" customWidth="1"/>
    <col min="9" max="9" width="0.140625" customWidth="1"/>
    <col min="10" max="10" width="9.140625" hidden="1" customWidth="1"/>
    <col min="11" max="11" width="11.5703125" customWidth="1"/>
    <col min="12" max="13" width="9.85546875" customWidth="1"/>
    <col min="14" max="14" width="12" bestFit="1" customWidth="1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5.75" thickBot="1">
      <c r="A2" s="3"/>
      <c r="B2" s="2"/>
      <c r="C2" s="2"/>
      <c r="D2" s="2"/>
      <c r="E2" s="2"/>
      <c r="F2" s="2"/>
      <c r="G2" s="2"/>
      <c r="H2" s="2"/>
      <c r="I2" s="2"/>
      <c r="J2" s="2"/>
      <c r="K2" s="4"/>
      <c r="L2" s="2"/>
      <c r="M2" s="2"/>
    </row>
    <row r="3" spans="1:14" ht="98.25" customHeight="1" thickBot="1">
      <c r="A3" s="5" t="s">
        <v>1</v>
      </c>
      <c r="B3" s="6" t="s">
        <v>2</v>
      </c>
      <c r="C3" s="7"/>
      <c r="D3" s="8" t="s">
        <v>3</v>
      </c>
      <c r="E3" s="8" t="s">
        <v>4</v>
      </c>
      <c r="F3" s="9" t="s">
        <v>5</v>
      </c>
      <c r="G3" s="10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8" t="s">
        <v>11</v>
      </c>
      <c r="M3" s="8" t="s">
        <v>12</v>
      </c>
    </row>
    <row r="4" spans="1:14">
      <c r="A4" s="78" t="s">
        <v>13</v>
      </c>
      <c r="B4" s="72" t="s">
        <v>14</v>
      </c>
      <c r="C4" s="28" t="s">
        <v>15</v>
      </c>
      <c r="D4" s="29">
        <v>4632497</v>
      </c>
      <c r="E4" s="29">
        <v>366345.87</v>
      </c>
      <c r="F4" s="29">
        <f>D4+E4</f>
        <v>4998842.87</v>
      </c>
      <c r="G4" s="29">
        <v>294971</v>
      </c>
      <c r="H4" s="29">
        <v>0</v>
      </c>
      <c r="I4" s="29">
        <v>0</v>
      </c>
      <c r="J4" s="29">
        <v>0</v>
      </c>
      <c r="K4" s="29">
        <f>F4+G4+H4</f>
        <v>5293813.87</v>
      </c>
      <c r="L4" s="29">
        <v>296109</v>
      </c>
      <c r="M4" s="29">
        <v>283237.49</v>
      </c>
      <c r="N4" s="11"/>
    </row>
    <row r="5" spans="1:14">
      <c r="A5" s="79"/>
      <c r="B5" s="73"/>
      <c r="C5" s="30" t="s">
        <v>16</v>
      </c>
      <c r="D5" s="31">
        <v>4862027.5</v>
      </c>
      <c r="E5" s="31">
        <v>318649.38</v>
      </c>
      <c r="F5" s="31">
        <f t="shared" ref="F5:F12" si="0">D5+E5</f>
        <v>5180676.88</v>
      </c>
      <c r="G5" s="31">
        <v>294971</v>
      </c>
      <c r="H5" s="31">
        <v>0</v>
      </c>
      <c r="I5" s="31">
        <v>0</v>
      </c>
      <c r="J5" s="31">
        <v>0</v>
      </c>
      <c r="K5" s="31">
        <f t="shared" ref="K5:K12" si="1">J5+I5+H5+G5+E5+D5</f>
        <v>5475647.8799999999</v>
      </c>
      <c r="L5" s="31">
        <v>296109</v>
      </c>
      <c r="M5" s="31">
        <v>0</v>
      </c>
    </row>
    <row r="6" spans="1:14">
      <c r="A6" s="79"/>
      <c r="B6" s="73"/>
      <c r="C6" s="32" t="s">
        <v>17</v>
      </c>
      <c r="D6" s="33">
        <v>4632164.84</v>
      </c>
      <c r="E6" s="33">
        <v>318649.38</v>
      </c>
      <c r="F6" s="33">
        <f t="shared" si="0"/>
        <v>4950814.22</v>
      </c>
      <c r="G6" s="33">
        <v>294971</v>
      </c>
      <c r="H6" s="33">
        <v>0</v>
      </c>
      <c r="I6" s="33">
        <v>0</v>
      </c>
      <c r="J6" s="33">
        <v>0</v>
      </c>
      <c r="K6" s="33">
        <f t="shared" si="1"/>
        <v>5245785.22</v>
      </c>
      <c r="L6" s="33">
        <v>296109</v>
      </c>
      <c r="M6" s="34">
        <v>283237.49</v>
      </c>
    </row>
    <row r="7" spans="1:14">
      <c r="A7" s="79"/>
      <c r="B7" s="74" t="s">
        <v>18</v>
      </c>
      <c r="C7" s="30" t="s">
        <v>15</v>
      </c>
      <c r="D7" s="31">
        <f>5187115.21+65361.84</f>
        <v>5252477.05</v>
      </c>
      <c r="E7" s="31">
        <f>382045.71+45000</f>
        <v>427045.71</v>
      </c>
      <c r="F7" s="31">
        <f t="shared" si="0"/>
        <v>5679522.7599999998</v>
      </c>
      <c r="G7" s="31">
        <f>299232+55727</f>
        <v>354959</v>
      </c>
      <c r="H7" s="31">
        <v>0</v>
      </c>
      <c r="I7" s="31">
        <v>0</v>
      </c>
      <c r="J7" s="35">
        <v>0</v>
      </c>
      <c r="K7" s="31">
        <f t="shared" si="1"/>
        <v>6034481.7599999998</v>
      </c>
      <c r="L7" s="31">
        <f>285463.66+52720.34</f>
        <v>338184</v>
      </c>
      <c r="M7" s="31">
        <v>0</v>
      </c>
    </row>
    <row r="8" spans="1:14">
      <c r="A8" s="79"/>
      <c r="B8" s="73"/>
      <c r="C8" s="30" t="s">
        <v>16</v>
      </c>
      <c r="D8" s="31">
        <v>5251702.33</v>
      </c>
      <c r="E8" s="31">
        <v>426449.19</v>
      </c>
      <c r="F8" s="31">
        <f t="shared" si="0"/>
        <v>5678151.5200000005</v>
      </c>
      <c r="G8" s="31">
        <v>354959</v>
      </c>
      <c r="H8" s="31">
        <v>0</v>
      </c>
      <c r="I8" s="31">
        <v>0</v>
      </c>
      <c r="J8" s="35">
        <v>0</v>
      </c>
      <c r="K8" s="31">
        <f t="shared" si="1"/>
        <v>6033110.5199999996</v>
      </c>
      <c r="L8" s="31">
        <v>338184</v>
      </c>
      <c r="M8" s="31">
        <v>0</v>
      </c>
    </row>
    <row r="9" spans="1:14">
      <c r="A9" s="79"/>
      <c r="B9" s="73"/>
      <c r="C9" s="32" t="s">
        <v>17</v>
      </c>
      <c r="D9" s="33">
        <v>5251702.33</v>
      </c>
      <c r="E9" s="33">
        <v>426449.19</v>
      </c>
      <c r="F9" s="33">
        <f t="shared" si="0"/>
        <v>5678151.5200000005</v>
      </c>
      <c r="G9" s="33">
        <v>354959</v>
      </c>
      <c r="H9" s="33">
        <v>0</v>
      </c>
      <c r="I9" s="33">
        <v>0</v>
      </c>
      <c r="J9" s="33">
        <v>0</v>
      </c>
      <c r="K9" s="33">
        <f t="shared" si="1"/>
        <v>6033110.5199999996</v>
      </c>
      <c r="L9" s="33">
        <v>338184</v>
      </c>
      <c r="M9" s="33">
        <v>0</v>
      </c>
    </row>
    <row r="10" spans="1:14">
      <c r="A10" s="79"/>
      <c r="B10" s="74" t="s">
        <v>19</v>
      </c>
      <c r="C10" s="30" t="s">
        <v>15</v>
      </c>
      <c r="D10" s="31">
        <v>5534840.1699999999</v>
      </c>
      <c r="E10" s="31">
        <v>447020.2</v>
      </c>
      <c r="F10" s="31">
        <f t="shared" si="0"/>
        <v>5981860.3700000001</v>
      </c>
      <c r="G10" s="81">
        <v>357633</v>
      </c>
      <c r="H10" s="31">
        <v>0</v>
      </c>
      <c r="I10" s="31">
        <v>0</v>
      </c>
      <c r="J10" s="35">
        <v>0</v>
      </c>
      <c r="K10" s="31">
        <f t="shared" si="1"/>
        <v>6339493.3700000001</v>
      </c>
      <c r="L10" s="31">
        <f>342425.7-52720.34</f>
        <v>289705.36</v>
      </c>
      <c r="M10" s="31">
        <v>0</v>
      </c>
    </row>
    <row r="11" spans="1:14">
      <c r="A11" s="79"/>
      <c r="B11" s="75"/>
      <c r="C11" s="30" t="s">
        <v>16</v>
      </c>
      <c r="D11" s="81">
        <v>5349433.93</v>
      </c>
      <c r="E11" s="81">
        <v>447020.2</v>
      </c>
      <c r="F11" s="81">
        <f t="shared" si="0"/>
        <v>5796454.1299999999</v>
      </c>
      <c r="G11" s="81">
        <v>357633</v>
      </c>
      <c r="H11" s="31">
        <v>0</v>
      </c>
      <c r="I11" s="31">
        <v>0</v>
      </c>
      <c r="J11" s="35">
        <v>0</v>
      </c>
      <c r="K11" s="31">
        <f t="shared" si="1"/>
        <v>6154087.1299999999</v>
      </c>
      <c r="L11" s="83">
        <v>340685</v>
      </c>
      <c r="M11" s="31">
        <v>0</v>
      </c>
    </row>
    <row r="12" spans="1:14">
      <c r="A12" s="79"/>
      <c r="B12" s="75"/>
      <c r="C12" s="32" t="s">
        <v>17</v>
      </c>
      <c r="D12" s="82">
        <v>5349433.93</v>
      </c>
      <c r="E12" s="82">
        <v>447020.2</v>
      </c>
      <c r="F12" s="82">
        <f t="shared" si="0"/>
        <v>5796454.1299999999</v>
      </c>
      <c r="G12" s="82">
        <v>357633</v>
      </c>
      <c r="H12" s="33">
        <v>0</v>
      </c>
      <c r="I12" s="33">
        <v>0</v>
      </c>
      <c r="J12" s="33">
        <v>0</v>
      </c>
      <c r="K12" s="33">
        <f t="shared" si="1"/>
        <v>6154087.1299999999</v>
      </c>
      <c r="L12" s="84">
        <v>289685</v>
      </c>
      <c r="M12" s="33">
        <v>0</v>
      </c>
    </row>
    <row r="13" spans="1:14">
      <c r="A13" s="79"/>
      <c r="B13" s="76" t="s">
        <v>20</v>
      </c>
      <c r="C13" s="30" t="s">
        <v>15</v>
      </c>
      <c r="D13" s="31">
        <f t="shared" ref="D13:M13" si="2">D10+D7+D4</f>
        <v>15419814.219999999</v>
      </c>
      <c r="E13" s="31">
        <f t="shared" si="2"/>
        <v>1240411.78</v>
      </c>
      <c r="F13" s="31">
        <f t="shared" si="2"/>
        <v>16660226</v>
      </c>
      <c r="G13" s="31">
        <f t="shared" si="2"/>
        <v>1007563</v>
      </c>
      <c r="H13" s="31">
        <f t="shared" si="2"/>
        <v>0</v>
      </c>
      <c r="I13" s="31">
        <f t="shared" si="2"/>
        <v>0</v>
      </c>
      <c r="J13" s="31">
        <f t="shared" si="2"/>
        <v>0</v>
      </c>
      <c r="K13" s="31">
        <f t="shared" si="2"/>
        <v>17667789</v>
      </c>
      <c r="L13" s="31">
        <f t="shared" si="2"/>
        <v>923998.36</v>
      </c>
      <c r="M13" s="31">
        <f t="shared" si="2"/>
        <v>283237.49</v>
      </c>
    </row>
    <row r="14" spans="1:14">
      <c r="A14" s="79"/>
      <c r="B14" s="77"/>
      <c r="C14" s="30" t="s">
        <v>16</v>
      </c>
      <c r="D14" s="31">
        <f t="shared" ref="D14:M14" si="3">D11+D8+D5</f>
        <v>15463163.76</v>
      </c>
      <c r="E14" s="31">
        <f t="shared" si="3"/>
        <v>1192118.77</v>
      </c>
      <c r="F14" s="31">
        <f t="shared" si="3"/>
        <v>16655282.530000001</v>
      </c>
      <c r="G14" s="31">
        <f t="shared" si="3"/>
        <v>1007563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17662845.529999997</v>
      </c>
      <c r="L14" s="31">
        <f t="shared" si="3"/>
        <v>974978</v>
      </c>
      <c r="M14" s="31">
        <f t="shared" si="3"/>
        <v>0</v>
      </c>
    </row>
    <row r="15" spans="1:14">
      <c r="A15" s="79"/>
      <c r="B15" s="77"/>
      <c r="C15" s="41" t="s">
        <v>17</v>
      </c>
      <c r="D15" s="31">
        <f t="shared" ref="D15:M15" si="4">D12+D9+D6</f>
        <v>15233301.1</v>
      </c>
      <c r="E15" s="31">
        <f t="shared" si="4"/>
        <v>1192118.77</v>
      </c>
      <c r="F15" s="31">
        <f t="shared" si="4"/>
        <v>16425419.870000001</v>
      </c>
      <c r="G15" s="31">
        <f t="shared" si="4"/>
        <v>1007563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17432982.869999997</v>
      </c>
      <c r="L15" s="31">
        <f t="shared" si="4"/>
        <v>923978</v>
      </c>
      <c r="M15" s="31">
        <f t="shared" si="4"/>
        <v>283237.49</v>
      </c>
    </row>
    <row r="16" spans="1:14">
      <c r="A16" s="80"/>
      <c r="B16" s="48" t="s">
        <v>21</v>
      </c>
      <c r="C16" s="15" t="s">
        <v>15</v>
      </c>
      <c r="D16" s="16">
        <f>D13</f>
        <v>15419814.219999999</v>
      </c>
      <c r="E16" s="16">
        <f t="shared" ref="E16:M16" si="5">E13</f>
        <v>1240411.78</v>
      </c>
      <c r="F16" s="16">
        <f t="shared" si="5"/>
        <v>16660226</v>
      </c>
      <c r="G16" s="16">
        <f t="shared" si="5"/>
        <v>1007563</v>
      </c>
      <c r="H16" s="16">
        <f t="shared" si="5"/>
        <v>0</v>
      </c>
      <c r="I16" s="16">
        <f t="shared" si="5"/>
        <v>0</v>
      </c>
      <c r="J16" s="16">
        <f t="shared" si="5"/>
        <v>0</v>
      </c>
      <c r="K16" s="16">
        <f t="shared" si="5"/>
        <v>17667789</v>
      </c>
      <c r="L16" s="16">
        <f t="shared" si="5"/>
        <v>923998.36</v>
      </c>
      <c r="M16" s="16">
        <f t="shared" si="5"/>
        <v>283237.49</v>
      </c>
    </row>
    <row r="17" spans="1:14">
      <c r="A17" s="80"/>
      <c r="B17" s="49"/>
      <c r="C17" s="15" t="s">
        <v>16</v>
      </c>
      <c r="D17" s="16">
        <f>D14</f>
        <v>15463163.76</v>
      </c>
      <c r="E17" s="16">
        <f t="shared" ref="E17:M17" si="6">E14</f>
        <v>1192118.77</v>
      </c>
      <c r="F17" s="16">
        <f t="shared" si="6"/>
        <v>16655282.530000001</v>
      </c>
      <c r="G17" s="16">
        <f t="shared" si="6"/>
        <v>1007563</v>
      </c>
      <c r="H17" s="16">
        <f t="shared" si="6"/>
        <v>0</v>
      </c>
      <c r="I17" s="16">
        <f t="shared" si="6"/>
        <v>0</v>
      </c>
      <c r="J17" s="16">
        <f t="shared" si="6"/>
        <v>0</v>
      </c>
      <c r="K17" s="16">
        <f t="shared" si="6"/>
        <v>17662845.529999997</v>
      </c>
      <c r="L17" s="16">
        <f t="shared" si="6"/>
        <v>974978</v>
      </c>
      <c r="M17" s="16">
        <f t="shared" si="6"/>
        <v>0</v>
      </c>
    </row>
    <row r="18" spans="1:14" ht="15.75" thickBot="1">
      <c r="A18" s="80"/>
      <c r="B18" s="49"/>
      <c r="C18" s="19" t="s">
        <v>17</v>
      </c>
      <c r="D18" s="20">
        <f>D15</f>
        <v>15233301.1</v>
      </c>
      <c r="E18" s="20">
        <f t="shared" ref="E18:M18" si="7">E15</f>
        <v>1192118.77</v>
      </c>
      <c r="F18" s="20">
        <f t="shared" si="7"/>
        <v>16425419.870000001</v>
      </c>
      <c r="G18" s="20">
        <f t="shared" si="7"/>
        <v>1007563</v>
      </c>
      <c r="H18" s="20">
        <f t="shared" si="7"/>
        <v>0</v>
      </c>
      <c r="I18" s="20">
        <f t="shared" si="7"/>
        <v>0</v>
      </c>
      <c r="J18" s="20">
        <f t="shared" si="7"/>
        <v>0</v>
      </c>
      <c r="K18" s="20">
        <f t="shared" si="7"/>
        <v>17432982.869999997</v>
      </c>
      <c r="L18" s="20">
        <f t="shared" si="7"/>
        <v>923978</v>
      </c>
      <c r="M18" s="20">
        <f t="shared" si="7"/>
        <v>283237.49</v>
      </c>
    </row>
    <row r="19" spans="1:14">
      <c r="A19" s="51" t="s">
        <v>22</v>
      </c>
      <c r="B19" s="72" t="s">
        <v>14</v>
      </c>
      <c r="C19" s="28" t="s">
        <v>15</v>
      </c>
      <c r="D19" s="29">
        <v>4239815.8</v>
      </c>
      <c r="E19" s="29">
        <v>240111.87</v>
      </c>
      <c r="F19" s="29">
        <f t="shared" ref="F19:F27" si="8">D19+E19</f>
        <v>4479927.67</v>
      </c>
      <c r="G19" s="29">
        <v>333154</v>
      </c>
      <c r="H19" s="29">
        <v>0</v>
      </c>
      <c r="I19" s="29">
        <v>0</v>
      </c>
      <c r="J19" s="29">
        <v>0</v>
      </c>
      <c r="K19" s="29">
        <f t="shared" ref="K19:K27" si="9">J19+I19+H19+G19+E19+D19</f>
        <v>4813081.67</v>
      </c>
      <c r="L19" s="29">
        <v>253385</v>
      </c>
      <c r="M19" s="37">
        <v>233044.49</v>
      </c>
      <c r="N19" s="11"/>
    </row>
    <row r="20" spans="1:14">
      <c r="A20" s="52"/>
      <c r="B20" s="73"/>
      <c r="C20" s="30" t="s">
        <v>16</v>
      </c>
      <c r="D20" s="31">
        <v>4383484.0599999996</v>
      </c>
      <c r="E20" s="31">
        <v>238427.39</v>
      </c>
      <c r="F20" s="31">
        <f t="shared" si="8"/>
        <v>4621911.4499999993</v>
      </c>
      <c r="G20" s="31">
        <v>333154</v>
      </c>
      <c r="H20" s="31">
        <v>0</v>
      </c>
      <c r="I20" s="31">
        <v>0</v>
      </c>
      <c r="J20" s="31">
        <v>0</v>
      </c>
      <c r="K20" s="31">
        <f t="shared" si="9"/>
        <v>4955065.4499999993</v>
      </c>
      <c r="L20" s="31">
        <v>253385</v>
      </c>
      <c r="M20" s="38">
        <v>0</v>
      </c>
    </row>
    <row r="21" spans="1:14">
      <c r="A21" s="52"/>
      <c r="B21" s="73"/>
      <c r="C21" s="32" t="s">
        <v>17</v>
      </c>
      <c r="D21" s="33">
        <v>4239802.21</v>
      </c>
      <c r="E21" s="33">
        <v>238427.39</v>
      </c>
      <c r="F21" s="33">
        <f t="shared" si="8"/>
        <v>4478229.5999999996</v>
      </c>
      <c r="G21" s="33">
        <v>333154</v>
      </c>
      <c r="H21" s="33">
        <v>0</v>
      </c>
      <c r="I21" s="33">
        <v>0</v>
      </c>
      <c r="J21" s="33">
        <v>0</v>
      </c>
      <c r="K21" s="33">
        <f t="shared" si="9"/>
        <v>4811383.5999999996</v>
      </c>
      <c r="L21" s="33">
        <v>253385</v>
      </c>
      <c r="M21" s="39">
        <v>233044.49</v>
      </c>
    </row>
    <row r="22" spans="1:14">
      <c r="A22" s="52"/>
      <c r="B22" s="74" t="s">
        <v>18</v>
      </c>
      <c r="C22" s="30" t="s">
        <v>15</v>
      </c>
      <c r="D22" s="31">
        <v>4611074.74</v>
      </c>
      <c r="E22" s="31">
        <f>232988.26+150000</f>
        <v>382988.26</v>
      </c>
      <c r="F22" s="31">
        <f t="shared" si="8"/>
        <v>4994063</v>
      </c>
      <c r="G22" s="31">
        <f>330072+63114</f>
        <v>393186</v>
      </c>
      <c r="H22" s="31">
        <v>0</v>
      </c>
      <c r="I22" s="31">
        <v>0</v>
      </c>
      <c r="J22" s="35">
        <v>0</v>
      </c>
      <c r="K22" s="31">
        <f t="shared" si="9"/>
        <v>5387249</v>
      </c>
      <c r="L22" s="31">
        <f>205946.92+97664.08</f>
        <v>303611</v>
      </c>
      <c r="M22" s="38">
        <v>0</v>
      </c>
    </row>
    <row r="23" spans="1:14">
      <c r="A23" s="52"/>
      <c r="B23" s="73"/>
      <c r="C23" s="30" t="s">
        <v>16</v>
      </c>
      <c r="D23" s="31">
        <v>4597631.4000000004</v>
      </c>
      <c r="E23" s="31">
        <v>378851.95</v>
      </c>
      <c r="F23" s="31">
        <f t="shared" si="8"/>
        <v>4976483.3500000006</v>
      </c>
      <c r="G23" s="31">
        <v>393186</v>
      </c>
      <c r="H23" s="31">
        <v>0</v>
      </c>
      <c r="I23" s="31">
        <v>0</v>
      </c>
      <c r="J23" s="35">
        <v>0</v>
      </c>
      <c r="K23" s="31">
        <f t="shared" si="9"/>
        <v>5369669.3500000006</v>
      </c>
      <c r="L23" s="31">
        <v>303611</v>
      </c>
      <c r="M23" s="38">
        <v>0</v>
      </c>
    </row>
    <row r="24" spans="1:14">
      <c r="A24" s="52"/>
      <c r="B24" s="73"/>
      <c r="C24" s="32" t="s">
        <v>17</v>
      </c>
      <c r="D24" s="33">
        <v>4597631.4000000004</v>
      </c>
      <c r="E24" s="33">
        <v>378851.95</v>
      </c>
      <c r="F24" s="33">
        <f t="shared" si="8"/>
        <v>4976483.3500000006</v>
      </c>
      <c r="G24" s="33">
        <v>393186</v>
      </c>
      <c r="H24" s="33">
        <v>0</v>
      </c>
      <c r="I24" s="33">
        <v>0</v>
      </c>
      <c r="J24" s="33">
        <v>0</v>
      </c>
      <c r="K24" s="33">
        <f t="shared" si="9"/>
        <v>5369669.3500000006</v>
      </c>
      <c r="L24" s="33">
        <v>303611</v>
      </c>
      <c r="M24" s="40">
        <v>0</v>
      </c>
    </row>
    <row r="25" spans="1:14">
      <c r="A25" s="52"/>
      <c r="B25" s="74" t="s">
        <v>19</v>
      </c>
      <c r="C25" s="30" t="s">
        <v>15</v>
      </c>
      <c r="D25" s="31">
        <v>4756550.9000000004</v>
      </c>
      <c r="E25" s="31">
        <v>382988.26</v>
      </c>
      <c r="F25" s="31">
        <f t="shared" si="8"/>
        <v>5139539.16</v>
      </c>
      <c r="G25" s="81">
        <v>401672</v>
      </c>
      <c r="H25" s="31">
        <v>0</v>
      </c>
      <c r="I25" s="31">
        <v>0</v>
      </c>
      <c r="J25" s="35">
        <v>0</v>
      </c>
      <c r="K25" s="31">
        <f t="shared" si="9"/>
        <v>5541211.1600000001</v>
      </c>
      <c r="L25" s="31">
        <f>269369.47-97664.08</f>
        <v>171705.38999999996</v>
      </c>
      <c r="M25" s="38">
        <v>0</v>
      </c>
    </row>
    <row r="26" spans="1:14">
      <c r="A26" s="52"/>
      <c r="B26" s="75"/>
      <c r="C26" s="30" t="s">
        <v>16</v>
      </c>
      <c r="D26" s="81">
        <v>4659986.57</v>
      </c>
      <c r="E26" s="81">
        <v>356085.22</v>
      </c>
      <c r="F26" s="81">
        <f t="shared" si="8"/>
        <v>5016071.79</v>
      </c>
      <c r="G26" s="81">
        <v>401672</v>
      </c>
      <c r="H26" s="85">
        <v>0</v>
      </c>
      <c r="I26" s="85">
        <v>0</v>
      </c>
      <c r="J26" s="86">
        <v>0</v>
      </c>
      <c r="K26" s="81">
        <f>J26+I26+H26+G26+E26+D26</f>
        <v>5417743.79</v>
      </c>
      <c r="L26" s="83">
        <v>276386</v>
      </c>
      <c r="M26" s="38">
        <v>0</v>
      </c>
    </row>
    <row r="27" spans="1:14">
      <c r="A27" s="52"/>
      <c r="B27" s="75"/>
      <c r="C27" s="32" t="s">
        <v>17</v>
      </c>
      <c r="D27" s="82">
        <v>4659986.57</v>
      </c>
      <c r="E27" s="82">
        <v>356085.22</v>
      </c>
      <c r="F27" s="82">
        <f t="shared" si="8"/>
        <v>5016071.79</v>
      </c>
      <c r="G27" s="82">
        <v>401672</v>
      </c>
      <c r="H27" s="87">
        <v>0</v>
      </c>
      <c r="I27" s="87">
        <v>0</v>
      </c>
      <c r="J27" s="87">
        <v>0</v>
      </c>
      <c r="K27" s="82">
        <f>J27+I27+H27+G27+E27+D27</f>
        <v>5417743.79</v>
      </c>
      <c r="L27" s="84">
        <v>171688</v>
      </c>
      <c r="M27" s="40">
        <v>0</v>
      </c>
    </row>
    <row r="28" spans="1:14">
      <c r="A28" s="52"/>
      <c r="B28" s="76" t="s">
        <v>20</v>
      </c>
      <c r="C28" s="30" t="s">
        <v>15</v>
      </c>
      <c r="D28" s="31">
        <f t="shared" ref="D28:M28" si="10">D25+D22+D19</f>
        <v>13607441.440000001</v>
      </c>
      <c r="E28" s="31">
        <f t="shared" si="10"/>
        <v>1006088.39</v>
      </c>
      <c r="F28" s="31">
        <f t="shared" si="10"/>
        <v>14613529.83</v>
      </c>
      <c r="G28" s="31">
        <f t="shared" si="10"/>
        <v>1128012</v>
      </c>
      <c r="H28" s="31">
        <f t="shared" si="10"/>
        <v>0</v>
      </c>
      <c r="I28" s="31">
        <f t="shared" si="10"/>
        <v>0</v>
      </c>
      <c r="J28" s="31">
        <f t="shared" si="10"/>
        <v>0</v>
      </c>
      <c r="K28" s="31">
        <f t="shared" si="10"/>
        <v>15741541.83</v>
      </c>
      <c r="L28" s="31">
        <f t="shared" si="10"/>
        <v>728701.3899999999</v>
      </c>
      <c r="M28" s="38">
        <f t="shared" si="10"/>
        <v>233044.49</v>
      </c>
    </row>
    <row r="29" spans="1:14">
      <c r="A29" s="52"/>
      <c r="B29" s="77"/>
      <c r="C29" s="30" t="s">
        <v>16</v>
      </c>
      <c r="D29" s="31">
        <f t="shared" ref="D29:M29" si="11">D26+D23+D20</f>
        <v>13641102.030000001</v>
      </c>
      <c r="E29" s="31">
        <f t="shared" si="11"/>
        <v>973364.55999999994</v>
      </c>
      <c r="F29" s="31">
        <f t="shared" si="11"/>
        <v>14614466.59</v>
      </c>
      <c r="G29" s="31">
        <f t="shared" si="11"/>
        <v>1128012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15742478.59</v>
      </c>
      <c r="L29" s="31">
        <f t="shared" si="11"/>
        <v>833382</v>
      </c>
      <c r="M29" s="38">
        <f t="shared" si="11"/>
        <v>0</v>
      </c>
    </row>
    <row r="30" spans="1:14">
      <c r="A30" s="52"/>
      <c r="B30" s="77"/>
      <c r="C30" s="36" t="s">
        <v>17</v>
      </c>
      <c r="D30" s="31">
        <f t="shared" ref="D30:M30" si="12">D27+D24+D21</f>
        <v>13497420.18</v>
      </c>
      <c r="E30" s="31">
        <f t="shared" si="12"/>
        <v>973364.55999999994</v>
      </c>
      <c r="F30" s="31">
        <f t="shared" si="12"/>
        <v>14470784.74</v>
      </c>
      <c r="G30" s="31">
        <f t="shared" si="12"/>
        <v>1128012</v>
      </c>
      <c r="H30" s="31">
        <f t="shared" si="12"/>
        <v>0</v>
      </c>
      <c r="I30" s="31">
        <f t="shared" si="12"/>
        <v>0</v>
      </c>
      <c r="J30" s="31">
        <f t="shared" si="12"/>
        <v>0</v>
      </c>
      <c r="K30" s="31">
        <f t="shared" si="12"/>
        <v>15598796.74</v>
      </c>
      <c r="L30" s="31">
        <f t="shared" si="12"/>
        <v>728684</v>
      </c>
      <c r="M30" s="38">
        <f t="shared" si="12"/>
        <v>233044.49</v>
      </c>
    </row>
    <row r="31" spans="1:14">
      <c r="A31" s="53"/>
      <c r="B31" s="48" t="s">
        <v>21</v>
      </c>
      <c r="C31" s="15" t="s">
        <v>15</v>
      </c>
      <c r="D31" s="16">
        <f>D28</f>
        <v>13607441.440000001</v>
      </c>
      <c r="E31" s="16">
        <f t="shared" ref="E31:M31" si="13">E28</f>
        <v>1006088.39</v>
      </c>
      <c r="F31" s="16">
        <f t="shared" si="13"/>
        <v>14613529.83</v>
      </c>
      <c r="G31" s="16">
        <f t="shared" si="13"/>
        <v>1128012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15741541.83</v>
      </c>
      <c r="L31" s="16">
        <f t="shared" si="13"/>
        <v>728701.3899999999</v>
      </c>
      <c r="M31" s="21">
        <f t="shared" si="13"/>
        <v>233044.49</v>
      </c>
    </row>
    <row r="32" spans="1:14">
      <c r="A32" s="53"/>
      <c r="B32" s="49"/>
      <c r="C32" s="15" t="s">
        <v>16</v>
      </c>
      <c r="D32" s="16">
        <f>D29</f>
        <v>13641102.030000001</v>
      </c>
      <c r="E32" s="16">
        <f t="shared" ref="E32:M32" si="14">E29</f>
        <v>973364.55999999994</v>
      </c>
      <c r="F32" s="16">
        <f t="shared" si="14"/>
        <v>14614466.59</v>
      </c>
      <c r="G32" s="16">
        <f t="shared" si="14"/>
        <v>1128012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15742478.59</v>
      </c>
      <c r="L32" s="16">
        <f t="shared" si="14"/>
        <v>833382</v>
      </c>
      <c r="M32" s="21">
        <f t="shared" si="14"/>
        <v>0</v>
      </c>
    </row>
    <row r="33" spans="1:13" ht="15.75" thickBot="1">
      <c r="A33" s="54"/>
      <c r="B33" s="50"/>
      <c r="C33" s="22" t="s">
        <v>17</v>
      </c>
      <c r="D33" s="23">
        <f>D30</f>
        <v>13497420.18</v>
      </c>
      <c r="E33" s="23">
        <f t="shared" ref="E33:M33" si="15">E30</f>
        <v>973364.55999999994</v>
      </c>
      <c r="F33" s="23">
        <f t="shared" si="15"/>
        <v>14470784.74</v>
      </c>
      <c r="G33" s="23">
        <f t="shared" si="15"/>
        <v>1128012</v>
      </c>
      <c r="H33" s="23">
        <f t="shared" si="15"/>
        <v>0</v>
      </c>
      <c r="I33" s="23">
        <f t="shared" si="15"/>
        <v>0</v>
      </c>
      <c r="J33" s="23">
        <f t="shared" si="15"/>
        <v>0</v>
      </c>
      <c r="K33" s="23">
        <f t="shared" si="15"/>
        <v>15598796.74</v>
      </c>
      <c r="L33" s="23">
        <f t="shared" si="15"/>
        <v>728684</v>
      </c>
      <c r="M33" s="24">
        <f t="shared" si="15"/>
        <v>233044.49</v>
      </c>
    </row>
    <row r="34" spans="1:13">
      <c r="A34" s="65" t="s">
        <v>23</v>
      </c>
      <c r="B34" s="42" t="s">
        <v>14</v>
      </c>
      <c r="C34" s="28" t="s">
        <v>15</v>
      </c>
      <c r="D34" s="29">
        <v>1701376.79</v>
      </c>
      <c r="E34" s="29">
        <v>92222.48</v>
      </c>
      <c r="F34" s="29">
        <f t="shared" ref="F34:F42" si="16">D34+E34</f>
        <v>1793599.27</v>
      </c>
      <c r="G34" s="29">
        <v>309029</v>
      </c>
      <c r="H34" s="29">
        <v>0</v>
      </c>
      <c r="I34" s="29">
        <v>0</v>
      </c>
      <c r="J34" s="29">
        <v>0</v>
      </c>
      <c r="K34" s="29">
        <f t="shared" ref="K34:K42" si="17">J34+I34+H34+G34+E34+D34</f>
        <v>2102628.27</v>
      </c>
      <c r="L34" s="29">
        <v>118932</v>
      </c>
      <c r="M34" s="37">
        <v>110382.02</v>
      </c>
    </row>
    <row r="35" spans="1:13">
      <c r="A35" s="66"/>
      <c r="B35" s="43"/>
      <c r="C35" s="30" t="s">
        <v>16</v>
      </c>
      <c r="D35" s="31">
        <v>1669240.46</v>
      </c>
      <c r="E35" s="31">
        <v>75364.87</v>
      </c>
      <c r="F35" s="31">
        <f t="shared" si="16"/>
        <v>1744605.33</v>
      </c>
      <c r="G35" s="31">
        <v>309029</v>
      </c>
      <c r="H35" s="31">
        <v>0</v>
      </c>
      <c r="I35" s="31">
        <v>0</v>
      </c>
      <c r="J35" s="31">
        <v>0</v>
      </c>
      <c r="K35" s="31">
        <f t="shared" si="17"/>
        <v>2053634.33</v>
      </c>
      <c r="L35" s="31">
        <v>118932</v>
      </c>
      <c r="M35" s="38">
        <v>0</v>
      </c>
    </row>
    <row r="36" spans="1:13">
      <c r="A36" s="66"/>
      <c r="B36" s="43"/>
      <c r="C36" s="32" t="s">
        <v>17</v>
      </c>
      <c r="D36" s="33">
        <v>1669240.46</v>
      </c>
      <c r="E36" s="33">
        <v>75364.87</v>
      </c>
      <c r="F36" s="33">
        <f t="shared" si="16"/>
        <v>1744605.33</v>
      </c>
      <c r="G36" s="33">
        <v>309029</v>
      </c>
      <c r="H36" s="33">
        <v>0</v>
      </c>
      <c r="I36" s="33">
        <v>0</v>
      </c>
      <c r="J36" s="33">
        <v>0</v>
      </c>
      <c r="K36" s="33">
        <f t="shared" si="17"/>
        <v>2053634.33</v>
      </c>
      <c r="L36" s="33">
        <v>118932</v>
      </c>
      <c r="M36" s="39">
        <v>110382.02</v>
      </c>
    </row>
    <row r="37" spans="1:13">
      <c r="A37" s="66"/>
      <c r="B37" s="44" t="s">
        <v>18</v>
      </c>
      <c r="C37" s="30" t="s">
        <v>15</v>
      </c>
      <c r="D37" s="31">
        <f>1833962.09-30158</f>
        <v>1803804.09</v>
      </c>
      <c r="E37" s="31">
        <f>112527.3+14127.88</f>
        <v>126655.18000000001</v>
      </c>
      <c r="F37" s="31">
        <f t="shared" si="16"/>
        <v>1930459.27</v>
      </c>
      <c r="G37" s="31">
        <f>289601+30158</f>
        <v>319759</v>
      </c>
      <c r="H37" s="31">
        <v>0</v>
      </c>
      <c r="I37" s="31">
        <v>0</v>
      </c>
      <c r="J37" s="35">
        <v>0</v>
      </c>
      <c r="K37" s="31">
        <f t="shared" si="17"/>
        <v>2250218.27</v>
      </c>
      <c r="L37" s="31">
        <f>108062.76+33639.24</f>
        <v>141702</v>
      </c>
      <c r="M37" s="38">
        <v>0</v>
      </c>
    </row>
    <row r="38" spans="1:13">
      <c r="A38" s="66"/>
      <c r="B38" s="43"/>
      <c r="C38" s="30" t="s">
        <v>16</v>
      </c>
      <c r="D38" s="31">
        <v>1785876.87</v>
      </c>
      <c r="E38" s="31">
        <v>126655.18</v>
      </c>
      <c r="F38" s="31">
        <f t="shared" si="16"/>
        <v>1912532.05</v>
      </c>
      <c r="G38" s="31">
        <v>319759</v>
      </c>
      <c r="H38" s="31">
        <v>0</v>
      </c>
      <c r="I38" s="31">
        <v>0</v>
      </c>
      <c r="J38" s="35">
        <v>0</v>
      </c>
      <c r="K38" s="31">
        <f t="shared" si="17"/>
        <v>2232291.0500000003</v>
      </c>
      <c r="L38" s="31">
        <v>141702</v>
      </c>
      <c r="M38" s="38">
        <v>0</v>
      </c>
    </row>
    <row r="39" spans="1:13">
      <c r="A39" s="66"/>
      <c r="B39" s="43"/>
      <c r="C39" s="32" t="s">
        <v>17</v>
      </c>
      <c r="D39" s="33">
        <v>1785876.87</v>
      </c>
      <c r="E39" s="33">
        <v>126655.18</v>
      </c>
      <c r="F39" s="33">
        <f t="shared" si="16"/>
        <v>1912532.05</v>
      </c>
      <c r="G39" s="33">
        <v>319759</v>
      </c>
      <c r="H39" s="33">
        <v>0</v>
      </c>
      <c r="I39" s="33">
        <v>0</v>
      </c>
      <c r="J39" s="33">
        <v>0</v>
      </c>
      <c r="K39" s="33">
        <f t="shared" si="17"/>
        <v>2232291.0500000003</v>
      </c>
      <c r="L39" s="33">
        <v>141702</v>
      </c>
      <c r="M39" s="40">
        <v>0</v>
      </c>
    </row>
    <row r="40" spans="1:13">
      <c r="A40" s="66"/>
      <c r="B40" s="44" t="s">
        <v>19</v>
      </c>
      <c r="C40" s="30" t="s">
        <v>15</v>
      </c>
      <c r="D40" s="85">
        <f>1737437.79-56905</f>
        <v>1680532.79</v>
      </c>
      <c r="E40" s="85">
        <f>142527.3+3268.85</f>
        <v>145796.15</v>
      </c>
      <c r="F40" s="81">
        <f t="shared" si="16"/>
        <v>1826328.94</v>
      </c>
      <c r="G40" s="85">
        <f>289601+56905</f>
        <v>346506</v>
      </c>
      <c r="H40" s="85">
        <v>0</v>
      </c>
      <c r="I40" s="85">
        <v>0</v>
      </c>
      <c r="J40" s="86">
        <v>0</v>
      </c>
      <c r="K40" s="81">
        <f>J40+I40+H40+G40+E40+D40</f>
        <v>2172834.94</v>
      </c>
      <c r="L40" s="31">
        <f>133651.97-33639.24</f>
        <v>100012.73000000001</v>
      </c>
      <c r="M40" s="38">
        <v>0</v>
      </c>
    </row>
    <row r="41" spans="1:13">
      <c r="A41" s="66"/>
      <c r="B41" s="45"/>
      <c r="C41" s="30" t="s">
        <v>16</v>
      </c>
      <c r="D41" s="81">
        <v>1649473.17</v>
      </c>
      <c r="E41" s="81">
        <v>145796.15</v>
      </c>
      <c r="F41" s="81">
        <f t="shared" si="16"/>
        <v>1795269.3199999998</v>
      </c>
      <c r="G41" s="81">
        <v>346506</v>
      </c>
      <c r="H41" s="85">
        <v>0</v>
      </c>
      <c r="I41" s="85">
        <v>0</v>
      </c>
      <c r="J41" s="86">
        <v>0</v>
      </c>
      <c r="K41" s="81">
        <f>J41+I41+H41+G41+E41+D41</f>
        <v>2141775.3199999998</v>
      </c>
      <c r="L41" s="31">
        <v>128194</v>
      </c>
      <c r="M41" s="38">
        <v>0</v>
      </c>
    </row>
    <row r="42" spans="1:13">
      <c r="A42" s="66"/>
      <c r="B42" s="45"/>
      <c r="C42" s="32" t="s">
        <v>17</v>
      </c>
      <c r="D42" s="82">
        <v>1649473.17</v>
      </c>
      <c r="E42" s="82">
        <v>145796.15</v>
      </c>
      <c r="F42" s="82">
        <f t="shared" si="16"/>
        <v>1795269.3199999998</v>
      </c>
      <c r="G42" s="82">
        <v>346506</v>
      </c>
      <c r="H42" s="87">
        <v>0</v>
      </c>
      <c r="I42" s="87">
        <v>0</v>
      </c>
      <c r="J42" s="87">
        <v>0</v>
      </c>
      <c r="K42" s="82">
        <f>J42+I42+H42+G42+E42+D42</f>
        <v>2141775.3199999998</v>
      </c>
      <c r="L42" s="33">
        <v>100012</v>
      </c>
      <c r="M42" s="40">
        <v>0</v>
      </c>
    </row>
    <row r="43" spans="1:13">
      <c r="A43" s="66"/>
      <c r="B43" s="46" t="s">
        <v>20</v>
      </c>
      <c r="C43" s="30" t="s">
        <v>15</v>
      </c>
      <c r="D43" s="31">
        <f t="shared" ref="D43:M43" si="18">D40+D37+D34</f>
        <v>5185713.67</v>
      </c>
      <c r="E43" s="31">
        <f t="shared" si="18"/>
        <v>364673.81</v>
      </c>
      <c r="F43" s="31">
        <f t="shared" si="18"/>
        <v>5550387.4800000004</v>
      </c>
      <c r="G43" s="31">
        <f t="shared" si="18"/>
        <v>975294</v>
      </c>
      <c r="H43" s="31">
        <f t="shared" si="18"/>
        <v>0</v>
      </c>
      <c r="I43" s="31">
        <f t="shared" si="18"/>
        <v>0</v>
      </c>
      <c r="J43" s="31">
        <f t="shared" si="18"/>
        <v>0</v>
      </c>
      <c r="K43" s="31">
        <f t="shared" si="18"/>
        <v>6525681.4800000004</v>
      </c>
      <c r="L43" s="31">
        <f t="shared" si="18"/>
        <v>360646.73</v>
      </c>
      <c r="M43" s="38">
        <f t="shared" si="18"/>
        <v>110382.02</v>
      </c>
    </row>
    <row r="44" spans="1:13">
      <c r="A44" s="66"/>
      <c r="B44" s="47"/>
      <c r="C44" s="30" t="s">
        <v>16</v>
      </c>
      <c r="D44" s="31">
        <f t="shared" ref="D44:M44" si="19">D41+D38+D35</f>
        <v>5104590.5</v>
      </c>
      <c r="E44" s="31">
        <f t="shared" si="19"/>
        <v>347816.19999999995</v>
      </c>
      <c r="F44" s="31">
        <f t="shared" si="19"/>
        <v>5452406.7000000002</v>
      </c>
      <c r="G44" s="31">
        <f t="shared" si="19"/>
        <v>975294</v>
      </c>
      <c r="H44" s="31">
        <f t="shared" si="19"/>
        <v>0</v>
      </c>
      <c r="I44" s="31">
        <f t="shared" si="19"/>
        <v>0</v>
      </c>
      <c r="J44" s="31">
        <f t="shared" si="19"/>
        <v>0</v>
      </c>
      <c r="K44" s="31">
        <f t="shared" si="19"/>
        <v>6427700.7000000002</v>
      </c>
      <c r="L44" s="31">
        <f t="shared" si="19"/>
        <v>388828</v>
      </c>
      <c r="M44" s="38">
        <f t="shared" si="19"/>
        <v>0</v>
      </c>
    </row>
    <row r="45" spans="1:13">
      <c r="A45" s="66"/>
      <c r="B45" s="47"/>
      <c r="C45" s="36" t="s">
        <v>17</v>
      </c>
      <c r="D45" s="31">
        <f t="shared" ref="D45:M45" si="20">D42+D39+D36</f>
        <v>5104590.5</v>
      </c>
      <c r="E45" s="31">
        <f t="shared" si="20"/>
        <v>347816.19999999995</v>
      </c>
      <c r="F45" s="31">
        <f t="shared" si="20"/>
        <v>5452406.7000000002</v>
      </c>
      <c r="G45" s="31">
        <f t="shared" si="20"/>
        <v>975294</v>
      </c>
      <c r="H45" s="31">
        <f t="shared" si="20"/>
        <v>0</v>
      </c>
      <c r="I45" s="31">
        <f t="shared" si="20"/>
        <v>0</v>
      </c>
      <c r="J45" s="31">
        <f t="shared" si="20"/>
        <v>0</v>
      </c>
      <c r="K45" s="31">
        <f t="shared" si="20"/>
        <v>6427700.7000000002</v>
      </c>
      <c r="L45" s="31">
        <f t="shared" si="20"/>
        <v>360646</v>
      </c>
      <c r="M45" s="38">
        <f t="shared" si="20"/>
        <v>110382.02</v>
      </c>
    </row>
    <row r="46" spans="1:13">
      <c r="A46" s="67"/>
      <c r="B46" s="69" t="s">
        <v>21</v>
      </c>
      <c r="C46" s="15" t="s">
        <v>15</v>
      </c>
      <c r="D46" s="16">
        <f>D43</f>
        <v>5185713.67</v>
      </c>
      <c r="E46" s="16">
        <f t="shared" ref="E46:M46" si="21">E43</f>
        <v>364673.81</v>
      </c>
      <c r="F46" s="16">
        <f t="shared" si="21"/>
        <v>5550387.4800000004</v>
      </c>
      <c r="G46" s="16">
        <f t="shared" si="21"/>
        <v>975294</v>
      </c>
      <c r="H46" s="16">
        <f t="shared" si="21"/>
        <v>0</v>
      </c>
      <c r="I46" s="16">
        <f t="shared" si="21"/>
        <v>0</v>
      </c>
      <c r="J46" s="16">
        <f t="shared" si="21"/>
        <v>0</v>
      </c>
      <c r="K46" s="16">
        <f t="shared" si="21"/>
        <v>6525681.4800000004</v>
      </c>
      <c r="L46" s="16">
        <f t="shared" si="21"/>
        <v>360646.73</v>
      </c>
      <c r="M46" s="21">
        <f t="shared" si="21"/>
        <v>110382.02</v>
      </c>
    </row>
    <row r="47" spans="1:13">
      <c r="A47" s="67"/>
      <c r="B47" s="70"/>
      <c r="C47" s="15" t="s">
        <v>16</v>
      </c>
      <c r="D47" s="16">
        <f t="shared" ref="D47:M48" si="22">D44</f>
        <v>5104590.5</v>
      </c>
      <c r="E47" s="16">
        <f t="shared" si="22"/>
        <v>347816.19999999995</v>
      </c>
      <c r="F47" s="16">
        <f t="shared" si="22"/>
        <v>5452406.7000000002</v>
      </c>
      <c r="G47" s="16">
        <f t="shared" si="22"/>
        <v>975294</v>
      </c>
      <c r="H47" s="16">
        <f t="shared" si="22"/>
        <v>0</v>
      </c>
      <c r="I47" s="16">
        <f t="shared" si="22"/>
        <v>0</v>
      </c>
      <c r="J47" s="16">
        <f t="shared" si="22"/>
        <v>0</v>
      </c>
      <c r="K47" s="16">
        <f t="shared" si="22"/>
        <v>6427700.7000000002</v>
      </c>
      <c r="L47" s="16">
        <f t="shared" si="22"/>
        <v>388828</v>
      </c>
      <c r="M47" s="21">
        <f t="shared" si="22"/>
        <v>0</v>
      </c>
    </row>
    <row r="48" spans="1:13" ht="15.75" thickBot="1">
      <c r="A48" s="68"/>
      <c r="B48" s="71"/>
      <c r="C48" s="22" t="s">
        <v>17</v>
      </c>
      <c r="D48" s="23">
        <f t="shared" si="22"/>
        <v>5104590.5</v>
      </c>
      <c r="E48" s="23">
        <f t="shared" si="22"/>
        <v>347816.19999999995</v>
      </c>
      <c r="F48" s="23">
        <f t="shared" si="22"/>
        <v>5452406.7000000002</v>
      </c>
      <c r="G48" s="23">
        <f t="shared" si="22"/>
        <v>975294</v>
      </c>
      <c r="H48" s="23">
        <f t="shared" si="22"/>
        <v>0</v>
      </c>
      <c r="I48" s="23">
        <f t="shared" si="22"/>
        <v>0</v>
      </c>
      <c r="J48" s="23">
        <f t="shared" si="22"/>
        <v>0</v>
      </c>
      <c r="K48" s="23">
        <f t="shared" si="22"/>
        <v>6427700.7000000002</v>
      </c>
      <c r="L48" s="23">
        <f t="shared" si="22"/>
        <v>360646</v>
      </c>
      <c r="M48" s="24">
        <f t="shared" si="22"/>
        <v>110382.02</v>
      </c>
    </row>
    <row r="49" spans="1:13">
      <c r="A49" s="51" t="s">
        <v>24</v>
      </c>
      <c r="B49" s="42" t="s">
        <v>14</v>
      </c>
      <c r="C49" s="18" t="s">
        <v>15</v>
      </c>
      <c r="D49" s="29">
        <v>62593.83</v>
      </c>
      <c r="E49" s="29">
        <v>589848.5</v>
      </c>
      <c r="F49" s="29">
        <f t="shared" ref="F49:F57" si="23">D49+E49</f>
        <v>652442.32999999996</v>
      </c>
      <c r="G49" s="29">
        <v>0</v>
      </c>
      <c r="H49" s="29">
        <v>0</v>
      </c>
      <c r="I49" s="29">
        <v>0</v>
      </c>
      <c r="J49" s="29">
        <v>0</v>
      </c>
      <c r="K49" s="29">
        <f t="shared" ref="K49:K57" si="24">J49+I49+H49+G49+E49+D49</f>
        <v>652442.32999999996</v>
      </c>
      <c r="L49" s="29">
        <v>93434</v>
      </c>
      <c r="M49" s="37">
        <v>97647</v>
      </c>
    </row>
    <row r="50" spans="1:13">
      <c r="A50" s="52"/>
      <c r="B50" s="43"/>
      <c r="C50" s="12" t="s">
        <v>16</v>
      </c>
      <c r="D50" s="31">
        <v>44214.06</v>
      </c>
      <c r="E50" s="31">
        <v>620098.27</v>
      </c>
      <c r="F50" s="31">
        <f t="shared" si="23"/>
        <v>664312.33000000007</v>
      </c>
      <c r="G50" s="31">
        <v>0</v>
      </c>
      <c r="H50" s="31">
        <v>0</v>
      </c>
      <c r="I50" s="31">
        <v>0</v>
      </c>
      <c r="J50" s="31">
        <v>0</v>
      </c>
      <c r="K50" s="31">
        <f t="shared" si="24"/>
        <v>664312.33000000007</v>
      </c>
      <c r="L50" s="31">
        <v>93434</v>
      </c>
      <c r="M50" s="38">
        <v>0</v>
      </c>
    </row>
    <row r="51" spans="1:13">
      <c r="A51" s="52"/>
      <c r="B51" s="43"/>
      <c r="C51" s="13" t="s">
        <v>17</v>
      </c>
      <c r="D51" s="33">
        <v>44214.06</v>
      </c>
      <c r="E51" s="33">
        <v>589745.86</v>
      </c>
      <c r="F51" s="33">
        <f t="shared" si="23"/>
        <v>633959.91999999993</v>
      </c>
      <c r="G51" s="33">
        <v>0</v>
      </c>
      <c r="H51" s="33">
        <v>0</v>
      </c>
      <c r="I51" s="33">
        <v>0</v>
      </c>
      <c r="J51" s="33">
        <v>0</v>
      </c>
      <c r="K51" s="33">
        <f t="shared" si="24"/>
        <v>633959.91999999993</v>
      </c>
      <c r="L51" s="33">
        <v>93434</v>
      </c>
      <c r="M51" s="40">
        <v>97647</v>
      </c>
    </row>
    <row r="52" spans="1:13">
      <c r="A52" s="52"/>
      <c r="B52" s="44" t="s">
        <v>18</v>
      </c>
      <c r="C52" s="12" t="s">
        <v>15</v>
      </c>
      <c r="D52" s="31">
        <v>62593.83</v>
      </c>
      <c r="E52" s="31">
        <v>589848.5</v>
      </c>
      <c r="F52" s="31">
        <f t="shared" si="23"/>
        <v>652442.32999999996</v>
      </c>
      <c r="G52" s="31">
        <v>0</v>
      </c>
      <c r="H52" s="31">
        <v>0</v>
      </c>
      <c r="I52" s="31">
        <v>0</v>
      </c>
      <c r="J52" s="35">
        <v>0</v>
      </c>
      <c r="K52" s="31">
        <f t="shared" si="24"/>
        <v>652442.32999999996</v>
      </c>
      <c r="L52" s="31">
        <f>88666.66+2996.34</f>
        <v>91663</v>
      </c>
      <c r="M52" s="38">
        <v>0</v>
      </c>
    </row>
    <row r="53" spans="1:13">
      <c r="A53" s="52"/>
      <c r="B53" s="43"/>
      <c r="C53" s="12" t="s">
        <v>16</v>
      </c>
      <c r="D53" s="31">
        <v>41436.43</v>
      </c>
      <c r="E53" s="31">
        <v>584467.18000000005</v>
      </c>
      <c r="F53" s="31">
        <f t="shared" si="23"/>
        <v>625903.6100000001</v>
      </c>
      <c r="G53" s="31">
        <v>0</v>
      </c>
      <c r="H53" s="31">
        <v>0</v>
      </c>
      <c r="I53" s="31">
        <v>0</v>
      </c>
      <c r="J53" s="35">
        <v>0</v>
      </c>
      <c r="K53" s="31">
        <f t="shared" si="24"/>
        <v>625903.6100000001</v>
      </c>
      <c r="L53" s="31">
        <v>91663</v>
      </c>
      <c r="M53" s="38">
        <v>0</v>
      </c>
    </row>
    <row r="54" spans="1:13">
      <c r="A54" s="52"/>
      <c r="B54" s="43"/>
      <c r="C54" s="13" t="s">
        <v>17</v>
      </c>
      <c r="D54" s="33">
        <v>41436.43</v>
      </c>
      <c r="E54" s="33">
        <v>584467.18000000005</v>
      </c>
      <c r="F54" s="33">
        <f t="shared" si="23"/>
        <v>625903.6100000001</v>
      </c>
      <c r="G54" s="33">
        <v>0</v>
      </c>
      <c r="H54" s="33">
        <v>0</v>
      </c>
      <c r="I54" s="33">
        <v>0</v>
      </c>
      <c r="J54" s="33">
        <v>0</v>
      </c>
      <c r="K54" s="33">
        <f t="shared" si="24"/>
        <v>625903.6100000001</v>
      </c>
      <c r="L54" s="33">
        <v>91663</v>
      </c>
      <c r="M54" s="40">
        <v>0</v>
      </c>
    </row>
    <row r="55" spans="1:13">
      <c r="A55" s="52"/>
      <c r="B55" s="44" t="s">
        <v>19</v>
      </c>
      <c r="C55" s="12" t="s">
        <v>15</v>
      </c>
      <c r="D55" s="31">
        <v>38519.279999999999</v>
      </c>
      <c r="E55" s="31">
        <v>589848.5</v>
      </c>
      <c r="F55" s="31">
        <f t="shared" si="23"/>
        <v>628367.78</v>
      </c>
      <c r="G55" s="31">
        <v>0</v>
      </c>
      <c r="H55" s="31">
        <v>0</v>
      </c>
      <c r="I55" s="31">
        <v>0</v>
      </c>
      <c r="J55" s="35">
        <v>0</v>
      </c>
      <c r="K55" s="31">
        <f t="shared" si="24"/>
        <v>628367.78</v>
      </c>
      <c r="L55" s="31">
        <f>106241.86-2996.34</f>
        <v>103245.52</v>
      </c>
      <c r="M55" s="38">
        <v>0</v>
      </c>
    </row>
    <row r="56" spans="1:13">
      <c r="A56" s="52"/>
      <c r="B56" s="45"/>
      <c r="C56" s="12" t="s">
        <v>16</v>
      </c>
      <c r="D56" s="81">
        <v>68035.360000000001</v>
      </c>
      <c r="E56" s="81">
        <v>636374.19999999995</v>
      </c>
      <c r="F56" s="81">
        <f t="shared" si="23"/>
        <v>704409.55999999994</v>
      </c>
      <c r="G56" s="81">
        <v>0</v>
      </c>
      <c r="H56" s="85">
        <v>0</v>
      </c>
      <c r="I56" s="85">
        <v>0</v>
      </c>
      <c r="J56" s="86">
        <v>0</v>
      </c>
      <c r="K56" s="81">
        <f>J56+I56+H56+G56+E56+D56</f>
        <v>704409.55999999994</v>
      </c>
      <c r="L56" s="83">
        <v>92400</v>
      </c>
      <c r="M56" s="38">
        <v>0</v>
      </c>
    </row>
    <row r="57" spans="1:13">
      <c r="A57" s="52"/>
      <c r="B57" s="45"/>
      <c r="C57" s="13" t="s">
        <v>17</v>
      </c>
      <c r="D57" s="82">
        <v>38302.15</v>
      </c>
      <c r="E57" s="82">
        <v>589745.86</v>
      </c>
      <c r="F57" s="82">
        <f t="shared" si="23"/>
        <v>628048.01</v>
      </c>
      <c r="G57" s="82">
        <v>0</v>
      </c>
      <c r="H57" s="87">
        <v>0</v>
      </c>
      <c r="I57" s="87">
        <v>0</v>
      </c>
      <c r="J57" s="87">
        <v>0</v>
      </c>
      <c r="K57" s="82">
        <f>J57+I57+H57+G57+E57+D57</f>
        <v>628048.01</v>
      </c>
      <c r="L57" s="84">
        <v>92400</v>
      </c>
      <c r="M57" s="40">
        <v>0</v>
      </c>
    </row>
    <row r="58" spans="1:13">
      <c r="A58" s="52"/>
      <c r="B58" s="46" t="s">
        <v>20</v>
      </c>
      <c r="C58" s="12" t="s">
        <v>15</v>
      </c>
      <c r="D58" s="31">
        <f t="shared" ref="D58:M58" si="25">D55+D52+D49</f>
        <v>163706.94</v>
      </c>
      <c r="E58" s="31">
        <f t="shared" si="25"/>
        <v>1769545.5</v>
      </c>
      <c r="F58" s="31">
        <f t="shared" si="25"/>
        <v>1933252.44</v>
      </c>
      <c r="G58" s="31">
        <f t="shared" si="25"/>
        <v>0</v>
      </c>
      <c r="H58" s="31">
        <f t="shared" si="25"/>
        <v>0</v>
      </c>
      <c r="I58" s="31">
        <f t="shared" si="25"/>
        <v>0</v>
      </c>
      <c r="J58" s="31">
        <f t="shared" si="25"/>
        <v>0</v>
      </c>
      <c r="K58" s="31">
        <f t="shared" si="25"/>
        <v>1933252.44</v>
      </c>
      <c r="L58" s="31">
        <f t="shared" si="25"/>
        <v>288342.52</v>
      </c>
      <c r="M58" s="38">
        <f t="shared" si="25"/>
        <v>97647</v>
      </c>
    </row>
    <row r="59" spans="1:13">
      <c r="A59" s="52"/>
      <c r="B59" s="47"/>
      <c r="C59" s="12" t="s">
        <v>16</v>
      </c>
      <c r="D59" s="31">
        <f t="shared" ref="D59:M59" si="26">D56+D53+D50</f>
        <v>153685.85</v>
      </c>
      <c r="E59" s="31">
        <f t="shared" si="26"/>
        <v>1840939.65</v>
      </c>
      <c r="F59" s="31">
        <f t="shared" si="26"/>
        <v>1994625.5</v>
      </c>
      <c r="G59" s="31">
        <f t="shared" si="26"/>
        <v>0</v>
      </c>
      <c r="H59" s="31">
        <f t="shared" si="26"/>
        <v>0</v>
      </c>
      <c r="I59" s="31">
        <f t="shared" si="26"/>
        <v>0</v>
      </c>
      <c r="J59" s="31">
        <f t="shared" si="26"/>
        <v>0</v>
      </c>
      <c r="K59" s="31">
        <f t="shared" si="26"/>
        <v>1994625.5</v>
      </c>
      <c r="L59" s="31">
        <f t="shared" si="26"/>
        <v>277497</v>
      </c>
      <c r="M59" s="38">
        <f t="shared" si="26"/>
        <v>0</v>
      </c>
    </row>
    <row r="60" spans="1:13">
      <c r="A60" s="52"/>
      <c r="B60" s="47"/>
      <c r="C60" s="14" t="s">
        <v>17</v>
      </c>
      <c r="D60" s="31">
        <f t="shared" ref="D60:M60" si="27">D57+D54+D51</f>
        <v>123952.64</v>
      </c>
      <c r="E60" s="31">
        <f t="shared" si="27"/>
        <v>1763958.9</v>
      </c>
      <c r="F60" s="31">
        <f t="shared" si="27"/>
        <v>1887911.54</v>
      </c>
      <c r="G60" s="31">
        <f t="shared" si="27"/>
        <v>0</v>
      </c>
      <c r="H60" s="31">
        <f t="shared" si="27"/>
        <v>0</v>
      </c>
      <c r="I60" s="31">
        <f t="shared" si="27"/>
        <v>0</v>
      </c>
      <c r="J60" s="31">
        <f t="shared" si="27"/>
        <v>0</v>
      </c>
      <c r="K60" s="31">
        <f t="shared" si="27"/>
        <v>1887911.54</v>
      </c>
      <c r="L60" s="31">
        <f t="shared" si="27"/>
        <v>277497</v>
      </c>
      <c r="M60" s="38">
        <f t="shared" si="27"/>
        <v>97647</v>
      </c>
    </row>
    <row r="61" spans="1:13">
      <c r="A61" s="53"/>
      <c r="B61" s="48" t="s">
        <v>21</v>
      </c>
      <c r="C61" s="15" t="s">
        <v>15</v>
      </c>
      <c r="D61" s="16">
        <f>D58</f>
        <v>163706.94</v>
      </c>
      <c r="E61" s="16">
        <f t="shared" ref="E61:M61" si="28">E58</f>
        <v>1769545.5</v>
      </c>
      <c r="F61" s="16">
        <f t="shared" si="28"/>
        <v>1933252.44</v>
      </c>
      <c r="G61" s="16">
        <f t="shared" si="28"/>
        <v>0</v>
      </c>
      <c r="H61" s="16">
        <f t="shared" si="28"/>
        <v>0</v>
      </c>
      <c r="I61" s="16">
        <f t="shared" si="28"/>
        <v>0</v>
      </c>
      <c r="J61" s="16">
        <f t="shared" si="28"/>
        <v>0</v>
      </c>
      <c r="K61" s="16">
        <f t="shared" si="28"/>
        <v>1933252.44</v>
      </c>
      <c r="L61" s="16">
        <f t="shared" si="28"/>
        <v>288342.52</v>
      </c>
      <c r="M61" s="21">
        <f t="shared" si="28"/>
        <v>97647</v>
      </c>
    </row>
    <row r="62" spans="1:13">
      <c r="A62" s="53"/>
      <c r="B62" s="49"/>
      <c r="C62" s="15" t="s">
        <v>16</v>
      </c>
      <c r="D62" s="16">
        <f>D59</f>
        <v>153685.85</v>
      </c>
      <c r="E62" s="16">
        <f t="shared" ref="E62:M62" si="29">E59</f>
        <v>1840939.65</v>
      </c>
      <c r="F62" s="16">
        <f t="shared" si="29"/>
        <v>1994625.5</v>
      </c>
      <c r="G62" s="16">
        <f t="shared" si="29"/>
        <v>0</v>
      </c>
      <c r="H62" s="16">
        <f t="shared" si="29"/>
        <v>0</v>
      </c>
      <c r="I62" s="16">
        <f t="shared" si="29"/>
        <v>0</v>
      </c>
      <c r="J62" s="16">
        <f t="shared" si="29"/>
        <v>0</v>
      </c>
      <c r="K62" s="16">
        <f t="shared" si="29"/>
        <v>1994625.5</v>
      </c>
      <c r="L62" s="16">
        <f t="shared" si="29"/>
        <v>277497</v>
      </c>
      <c r="M62" s="21">
        <f t="shared" si="29"/>
        <v>0</v>
      </c>
    </row>
    <row r="63" spans="1:13" ht="15.75" thickBot="1">
      <c r="A63" s="54"/>
      <c r="B63" s="50"/>
      <c r="C63" s="22" t="s">
        <v>17</v>
      </c>
      <c r="D63" s="23">
        <f>D60</f>
        <v>123952.64</v>
      </c>
      <c r="E63" s="23">
        <f t="shared" ref="E63:M63" si="30">E60</f>
        <v>1763958.9</v>
      </c>
      <c r="F63" s="23">
        <f t="shared" si="30"/>
        <v>1887911.54</v>
      </c>
      <c r="G63" s="23">
        <f t="shared" si="30"/>
        <v>0</v>
      </c>
      <c r="H63" s="23">
        <f t="shared" si="30"/>
        <v>0</v>
      </c>
      <c r="I63" s="23">
        <f t="shared" si="30"/>
        <v>0</v>
      </c>
      <c r="J63" s="23">
        <f t="shared" si="30"/>
        <v>0</v>
      </c>
      <c r="K63" s="23">
        <f t="shared" si="30"/>
        <v>1887911.54</v>
      </c>
      <c r="L63" s="23">
        <f t="shared" si="30"/>
        <v>277497</v>
      </c>
      <c r="M63" s="24">
        <f t="shared" si="30"/>
        <v>97647</v>
      </c>
    </row>
    <row r="64" spans="1:13">
      <c r="A64" s="51" t="s">
        <v>25</v>
      </c>
      <c r="B64" s="42" t="s">
        <v>14</v>
      </c>
      <c r="C64" s="18" t="s">
        <v>15</v>
      </c>
      <c r="D64" s="29">
        <v>0</v>
      </c>
      <c r="E64" s="29">
        <v>0</v>
      </c>
      <c r="F64" s="29">
        <f t="shared" ref="F64:F72" si="31">D64+E64</f>
        <v>0</v>
      </c>
      <c r="G64" s="29">
        <f>87879-17406</f>
        <v>70473</v>
      </c>
      <c r="H64" s="29">
        <v>0</v>
      </c>
      <c r="I64" s="29">
        <v>0</v>
      </c>
      <c r="J64" s="29">
        <v>0</v>
      </c>
      <c r="K64" s="29">
        <f t="shared" ref="K64:K72" si="32">J64+I64+H64+G64+E64+D64</f>
        <v>70473</v>
      </c>
      <c r="L64" s="29">
        <v>0</v>
      </c>
      <c r="M64" s="37">
        <v>0</v>
      </c>
    </row>
    <row r="65" spans="1:13">
      <c r="A65" s="52"/>
      <c r="B65" s="43"/>
      <c r="C65" s="12" t="s">
        <v>16</v>
      </c>
      <c r="D65" s="31">
        <v>0</v>
      </c>
      <c r="E65" s="31">
        <v>0</v>
      </c>
      <c r="F65" s="31">
        <f t="shared" si="31"/>
        <v>0</v>
      </c>
      <c r="G65" s="31">
        <v>66335</v>
      </c>
      <c r="H65" s="31">
        <v>0</v>
      </c>
      <c r="I65" s="31">
        <v>0</v>
      </c>
      <c r="J65" s="31">
        <v>0</v>
      </c>
      <c r="K65" s="31">
        <f t="shared" si="32"/>
        <v>66335</v>
      </c>
      <c r="L65" s="31">
        <v>0</v>
      </c>
      <c r="M65" s="38">
        <v>0</v>
      </c>
    </row>
    <row r="66" spans="1:13">
      <c r="A66" s="52"/>
      <c r="B66" s="43"/>
      <c r="C66" s="13" t="s">
        <v>17</v>
      </c>
      <c r="D66" s="33">
        <v>0</v>
      </c>
      <c r="E66" s="33">
        <v>0</v>
      </c>
      <c r="F66" s="33">
        <f t="shared" si="31"/>
        <v>0</v>
      </c>
      <c r="G66" s="33">
        <v>66335</v>
      </c>
      <c r="H66" s="33">
        <v>0</v>
      </c>
      <c r="I66" s="33">
        <v>0</v>
      </c>
      <c r="J66" s="33">
        <v>0</v>
      </c>
      <c r="K66" s="33">
        <f t="shared" si="32"/>
        <v>66335</v>
      </c>
      <c r="L66" s="33">
        <v>0</v>
      </c>
      <c r="M66" s="40">
        <v>0</v>
      </c>
    </row>
    <row r="67" spans="1:13">
      <c r="A67" s="52"/>
      <c r="B67" s="44" t="s">
        <v>18</v>
      </c>
      <c r="C67" s="12" t="s">
        <v>15</v>
      </c>
      <c r="D67" s="31">
        <v>0</v>
      </c>
      <c r="E67" s="31">
        <v>0</v>
      </c>
      <c r="F67" s="31">
        <f t="shared" si="31"/>
        <v>0</v>
      </c>
      <c r="G67" s="31">
        <f>82115+17406</f>
        <v>99521</v>
      </c>
      <c r="H67" s="31">
        <v>0</v>
      </c>
      <c r="I67" s="31">
        <v>0</v>
      </c>
      <c r="J67" s="35">
        <v>0</v>
      </c>
      <c r="K67" s="31">
        <f t="shared" si="32"/>
        <v>99521</v>
      </c>
      <c r="L67" s="31">
        <v>0</v>
      </c>
      <c r="M67" s="38">
        <v>0</v>
      </c>
    </row>
    <row r="68" spans="1:13">
      <c r="A68" s="52"/>
      <c r="B68" s="43"/>
      <c r="C68" s="12" t="s">
        <v>16</v>
      </c>
      <c r="D68" s="31">
        <v>0</v>
      </c>
      <c r="E68" s="31">
        <v>0</v>
      </c>
      <c r="F68" s="31">
        <f t="shared" si="31"/>
        <v>0</v>
      </c>
      <c r="G68" s="31">
        <v>99521</v>
      </c>
      <c r="H68" s="31">
        <v>0</v>
      </c>
      <c r="I68" s="31">
        <v>0</v>
      </c>
      <c r="J68" s="35">
        <v>0</v>
      </c>
      <c r="K68" s="31">
        <f t="shared" si="32"/>
        <v>99521</v>
      </c>
      <c r="L68" s="31">
        <v>0</v>
      </c>
      <c r="M68" s="38">
        <v>0</v>
      </c>
    </row>
    <row r="69" spans="1:13">
      <c r="A69" s="52"/>
      <c r="B69" s="43"/>
      <c r="C69" s="13" t="s">
        <v>17</v>
      </c>
      <c r="D69" s="33">
        <v>0</v>
      </c>
      <c r="E69" s="33">
        <v>0</v>
      </c>
      <c r="F69" s="33">
        <f t="shared" si="31"/>
        <v>0</v>
      </c>
      <c r="G69" s="33">
        <v>99521</v>
      </c>
      <c r="H69" s="33">
        <v>0</v>
      </c>
      <c r="I69" s="33">
        <v>0</v>
      </c>
      <c r="J69" s="33">
        <v>0</v>
      </c>
      <c r="K69" s="33">
        <f t="shared" si="32"/>
        <v>99521</v>
      </c>
      <c r="L69" s="33">
        <v>0</v>
      </c>
      <c r="M69" s="40">
        <v>0</v>
      </c>
    </row>
    <row r="70" spans="1:13">
      <c r="A70" s="52"/>
      <c r="B70" s="44" t="s">
        <v>19</v>
      </c>
      <c r="C70" s="12" t="s">
        <v>15</v>
      </c>
      <c r="D70" s="31">
        <v>0</v>
      </c>
      <c r="E70" s="31">
        <v>0</v>
      </c>
      <c r="F70" s="31">
        <f t="shared" si="31"/>
        <v>0</v>
      </c>
      <c r="G70" s="81">
        <v>92126</v>
      </c>
      <c r="H70" s="31">
        <v>0</v>
      </c>
      <c r="I70" s="31">
        <v>0</v>
      </c>
      <c r="J70" s="35">
        <v>0</v>
      </c>
      <c r="K70" s="31">
        <f t="shared" si="32"/>
        <v>92126</v>
      </c>
      <c r="L70" s="31">
        <v>0</v>
      </c>
      <c r="M70" s="38">
        <v>0</v>
      </c>
    </row>
    <row r="71" spans="1:13">
      <c r="A71" s="52"/>
      <c r="B71" s="45"/>
      <c r="C71" s="12" t="s">
        <v>16</v>
      </c>
      <c r="D71" s="81">
        <v>0</v>
      </c>
      <c r="E71" s="81">
        <v>0</v>
      </c>
      <c r="F71" s="81">
        <f t="shared" si="31"/>
        <v>0</v>
      </c>
      <c r="G71" s="81">
        <v>92126</v>
      </c>
      <c r="H71" s="85">
        <v>0</v>
      </c>
      <c r="I71" s="31">
        <v>0</v>
      </c>
      <c r="J71" s="35">
        <v>0</v>
      </c>
      <c r="K71" s="31">
        <f t="shared" si="32"/>
        <v>92126</v>
      </c>
      <c r="L71" s="31">
        <v>0</v>
      </c>
      <c r="M71" s="38">
        <v>0</v>
      </c>
    </row>
    <row r="72" spans="1:13">
      <c r="A72" s="52"/>
      <c r="B72" s="45"/>
      <c r="C72" s="13" t="s">
        <v>17</v>
      </c>
      <c r="D72" s="82">
        <v>0</v>
      </c>
      <c r="E72" s="82">
        <v>0</v>
      </c>
      <c r="F72" s="82">
        <f t="shared" si="31"/>
        <v>0</v>
      </c>
      <c r="G72" s="82">
        <v>92126</v>
      </c>
      <c r="H72" s="87">
        <v>0</v>
      </c>
      <c r="I72" s="33">
        <v>0</v>
      </c>
      <c r="J72" s="33">
        <v>0</v>
      </c>
      <c r="K72" s="33">
        <f t="shared" si="32"/>
        <v>92126</v>
      </c>
      <c r="L72" s="33">
        <v>0</v>
      </c>
      <c r="M72" s="40">
        <v>0</v>
      </c>
    </row>
    <row r="73" spans="1:13">
      <c r="A73" s="52"/>
      <c r="B73" s="46" t="s">
        <v>20</v>
      </c>
      <c r="C73" s="12" t="s">
        <v>15</v>
      </c>
      <c r="D73" s="31">
        <f t="shared" ref="D73:M73" si="33">D70+D67+D64</f>
        <v>0</v>
      </c>
      <c r="E73" s="31">
        <f t="shared" si="33"/>
        <v>0</v>
      </c>
      <c r="F73" s="31">
        <f t="shared" si="33"/>
        <v>0</v>
      </c>
      <c r="G73" s="31">
        <f t="shared" si="33"/>
        <v>262120</v>
      </c>
      <c r="H73" s="31">
        <f t="shared" si="33"/>
        <v>0</v>
      </c>
      <c r="I73" s="31">
        <f t="shared" si="33"/>
        <v>0</v>
      </c>
      <c r="J73" s="31">
        <f t="shared" si="33"/>
        <v>0</v>
      </c>
      <c r="K73" s="31">
        <f t="shared" si="33"/>
        <v>262120</v>
      </c>
      <c r="L73" s="31">
        <f t="shared" si="33"/>
        <v>0</v>
      </c>
      <c r="M73" s="38">
        <f t="shared" si="33"/>
        <v>0</v>
      </c>
    </row>
    <row r="74" spans="1:13">
      <c r="A74" s="52"/>
      <c r="B74" s="47"/>
      <c r="C74" s="12" t="s">
        <v>16</v>
      </c>
      <c r="D74" s="31">
        <f t="shared" ref="D74:M74" si="34">D71+D68+D65</f>
        <v>0</v>
      </c>
      <c r="E74" s="31">
        <f t="shared" si="34"/>
        <v>0</v>
      </c>
      <c r="F74" s="31">
        <f t="shared" si="34"/>
        <v>0</v>
      </c>
      <c r="G74" s="31">
        <f t="shared" si="34"/>
        <v>257982</v>
      </c>
      <c r="H74" s="31">
        <f t="shared" si="34"/>
        <v>0</v>
      </c>
      <c r="I74" s="31">
        <f t="shared" si="34"/>
        <v>0</v>
      </c>
      <c r="J74" s="31">
        <f t="shared" si="34"/>
        <v>0</v>
      </c>
      <c r="K74" s="31">
        <f t="shared" si="34"/>
        <v>257982</v>
      </c>
      <c r="L74" s="31">
        <f t="shared" si="34"/>
        <v>0</v>
      </c>
      <c r="M74" s="38">
        <f t="shared" si="34"/>
        <v>0</v>
      </c>
    </row>
    <row r="75" spans="1:13">
      <c r="A75" s="52"/>
      <c r="B75" s="47"/>
      <c r="C75" s="14" t="s">
        <v>17</v>
      </c>
      <c r="D75" s="31">
        <f t="shared" ref="D75:M75" si="35">D72+D69+D66</f>
        <v>0</v>
      </c>
      <c r="E75" s="31">
        <f t="shared" si="35"/>
        <v>0</v>
      </c>
      <c r="F75" s="31">
        <f t="shared" si="35"/>
        <v>0</v>
      </c>
      <c r="G75" s="31">
        <f t="shared" si="35"/>
        <v>257982</v>
      </c>
      <c r="H75" s="31">
        <f t="shared" si="35"/>
        <v>0</v>
      </c>
      <c r="I75" s="31">
        <f t="shared" si="35"/>
        <v>0</v>
      </c>
      <c r="J75" s="31">
        <f t="shared" si="35"/>
        <v>0</v>
      </c>
      <c r="K75" s="31">
        <f t="shared" si="35"/>
        <v>257982</v>
      </c>
      <c r="L75" s="31">
        <f t="shared" si="35"/>
        <v>0</v>
      </c>
      <c r="M75" s="38">
        <f t="shared" si="35"/>
        <v>0</v>
      </c>
    </row>
    <row r="76" spans="1:13">
      <c r="A76" s="52"/>
      <c r="B76" s="48" t="s">
        <v>21</v>
      </c>
      <c r="C76" s="15" t="s">
        <v>15</v>
      </c>
      <c r="D76" s="16">
        <f>D73</f>
        <v>0</v>
      </c>
      <c r="E76" s="16">
        <f t="shared" ref="E76:M76" si="36">E73</f>
        <v>0</v>
      </c>
      <c r="F76" s="16">
        <f t="shared" si="36"/>
        <v>0</v>
      </c>
      <c r="G76" s="16">
        <f t="shared" si="36"/>
        <v>262120</v>
      </c>
      <c r="H76" s="16">
        <f t="shared" si="36"/>
        <v>0</v>
      </c>
      <c r="I76" s="16">
        <f t="shared" si="36"/>
        <v>0</v>
      </c>
      <c r="J76" s="16">
        <f t="shared" si="36"/>
        <v>0</v>
      </c>
      <c r="K76" s="16">
        <f t="shared" si="36"/>
        <v>262120</v>
      </c>
      <c r="L76" s="16">
        <f t="shared" si="36"/>
        <v>0</v>
      </c>
      <c r="M76" s="21">
        <f t="shared" si="36"/>
        <v>0</v>
      </c>
    </row>
    <row r="77" spans="1:13">
      <c r="A77" s="52"/>
      <c r="B77" s="49"/>
      <c r="C77" s="15" t="s">
        <v>16</v>
      </c>
      <c r="D77" s="16">
        <f>D74</f>
        <v>0</v>
      </c>
      <c r="E77" s="16">
        <f t="shared" ref="E77:M77" si="37">E74</f>
        <v>0</v>
      </c>
      <c r="F77" s="16">
        <f t="shared" si="37"/>
        <v>0</v>
      </c>
      <c r="G77" s="16">
        <f t="shared" si="37"/>
        <v>257982</v>
      </c>
      <c r="H77" s="16">
        <f t="shared" si="37"/>
        <v>0</v>
      </c>
      <c r="I77" s="16">
        <f t="shared" si="37"/>
        <v>0</v>
      </c>
      <c r="J77" s="16">
        <f t="shared" si="37"/>
        <v>0</v>
      </c>
      <c r="K77" s="16">
        <f t="shared" si="37"/>
        <v>257982</v>
      </c>
      <c r="L77" s="16">
        <f t="shared" si="37"/>
        <v>0</v>
      </c>
      <c r="M77" s="21">
        <f t="shared" si="37"/>
        <v>0</v>
      </c>
    </row>
    <row r="78" spans="1:13" ht="15.75" thickBot="1">
      <c r="A78" s="55"/>
      <c r="B78" s="50"/>
      <c r="C78" s="22" t="s">
        <v>17</v>
      </c>
      <c r="D78" s="23">
        <f>D75</f>
        <v>0</v>
      </c>
      <c r="E78" s="23">
        <f t="shared" ref="E78:M78" si="38">E75</f>
        <v>0</v>
      </c>
      <c r="F78" s="23">
        <f t="shared" si="38"/>
        <v>0</v>
      </c>
      <c r="G78" s="23">
        <f t="shared" si="38"/>
        <v>257982</v>
      </c>
      <c r="H78" s="23">
        <f t="shared" si="38"/>
        <v>0</v>
      </c>
      <c r="I78" s="23">
        <f t="shared" si="38"/>
        <v>0</v>
      </c>
      <c r="J78" s="23">
        <f t="shared" si="38"/>
        <v>0</v>
      </c>
      <c r="K78" s="23">
        <f t="shared" si="38"/>
        <v>257982</v>
      </c>
      <c r="L78" s="23">
        <f t="shared" si="38"/>
        <v>0</v>
      </c>
      <c r="M78" s="24">
        <f t="shared" si="38"/>
        <v>0</v>
      </c>
    </row>
    <row r="79" spans="1:13">
      <c r="A79" s="61" t="s">
        <v>26</v>
      </c>
      <c r="B79" s="42" t="s">
        <v>14</v>
      </c>
      <c r="C79" s="18" t="s">
        <v>15</v>
      </c>
      <c r="D79" s="29">
        <v>0</v>
      </c>
      <c r="E79" s="29">
        <v>254783.64</v>
      </c>
      <c r="F79" s="29">
        <f t="shared" ref="F79:F87" si="39">D79+E79</f>
        <v>254783.64</v>
      </c>
      <c r="G79" s="29">
        <v>0</v>
      </c>
      <c r="H79" s="29">
        <v>0</v>
      </c>
      <c r="I79" s="29">
        <v>0</v>
      </c>
      <c r="J79" s="29">
        <v>0</v>
      </c>
      <c r="K79" s="29">
        <f t="shared" ref="K79:K87" si="40">J79+I79+H79+G79+E79+D79</f>
        <v>254783.64</v>
      </c>
      <c r="L79" s="29">
        <v>0</v>
      </c>
      <c r="M79" s="37">
        <v>0</v>
      </c>
    </row>
    <row r="80" spans="1:13">
      <c r="A80" s="62"/>
      <c r="B80" s="43"/>
      <c r="C80" s="12" t="s">
        <v>16</v>
      </c>
      <c r="D80" s="31">
        <v>0</v>
      </c>
      <c r="E80" s="31">
        <v>296018.71999999997</v>
      </c>
      <c r="F80" s="31">
        <f t="shared" si="39"/>
        <v>296018.71999999997</v>
      </c>
      <c r="G80" s="31">
        <v>0</v>
      </c>
      <c r="H80" s="31">
        <v>0</v>
      </c>
      <c r="I80" s="31">
        <v>0</v>
      </c>
      <c r="J80" s="31">
        <v>0</v>
      </c>
      <c r="K80" s="31">
        <f t="shared" si="40"/>
        <v>296018.71999999997</v>
      </c>
      <c r="L80" s="31">
        <v>0</v>
      </c>
      <c r="M80" s="38">
        <v>0</v>
      </c>
    </row>
    <row r="81" spans="1:13">
      <c r="A81" s="62"/>
      <c r="B81" s="43"/>
      <c r="C81" s="13" t="s">
        <v>17</v>
      </c>
      <c r="D81" s="33">
        <v>0</v>
      </c>
      <c r="E81" s="33">
        <v>254783.64</v>
      </c>
      <c r="F81" s="33">
        <f t="shared" si="39"/>
        <v>254783.64</v>
      </c>
      <c r="G81" s="33">
        <v>0</v>
      </c>
      <c r="H81" s="33">
        <v>0</v>
      </c>
      <c r="I81" s="33">
        <v>0</v>
      </c>
      <c r="J81" s="33">
        <v>0</v>
      </c>
      <c r="K81" s="33">
        <f t="shared" si="40"/>
        <v>254783.64</v>
      </c>
      <c r="L81" s="33">
        <v>0</v>
      </c>
      <c r="M81" s="40">
        <v>0</v>
      </c>
    </row>
    <row r="82" spans="1:13">
      <c r="A82" s="62"/>
      <c r="B82" s="44" t="s">
        <v>18</v>
      </c>
      <c r="C82" s="12" t="s">
        <v>15</v>
      </c>
      <c r="D82" s="31">
        <v>0</v>
      </c>
      <c r="E82" s="34">
        <v>254783.64</v>
      </c>
      <c r="F82" s="31">
        <f t="shared" si="39"/>
        <v>254783.64</v>
      </c>
      <c r="G82" s="31">
        <v>0</v>
      </c>
      <c r="H82" s="31">
        <v>0</v>
      </c>
      <c r="I82" s="31">
        <v>0</v>
      </c>
      <c r="J82" s="35">
        <v>0</v>
      </c>
      <c r="K82" s="31">
        <f t="shared" si="40"/>
        <v>254783.64</v>
      </c>
      <c r="L82" s="31">
        <v>0</v>
      </c>
      <c r="M82" s="38">
        <v>0</v>
      </c>
    </row>
    <row r="83" spans="1:13">
      <c r="A83" s="62"/>
      <c r="B83" s="43"/>
      <c r="C83" s="12" t="s">
        <v>16</v>
      </c>
      <c r="D83" s="31">
        <v>0</v>
      </c>
      <c r="E83" s="31">
        <v>276903.12</v>
      </c>
      <c r="F83" s="31">
        <f t="shared" si="39"/>
        <v>276903.12</v>
      </c>
      <c r="G83" s="31">
        <v>0</v>
      </c>
      <c r="H83" s="31">
        <v>0</v>
      </c>
      <c r="I83" s="31">
        <v>0</v>
      </c>
      <c r="J83" s="35">
        <v>0</v>
      </c>
      <c r="K83" s="31">
        <f t="shared" si="40"/>
        <v>276903.12</v>
      </c>
      <c r="L83" s="31">
        <v>0</v>
      </c>
      <c r="M83" s="38">
        <v>0</v>
      </c>
    </row>
    <row r="84" spans="1:13">
      <c r="A84" s="62"/>
      <c r="B84" s="43"/>
      <c r="C84" s="13" t="s">
        <v>17</v>
      </c>
      <c r="D84" s="33">
        <v>0</v>
      </c>
      <c r="E84" s="33">
        <v>254783.64</v>
      </c>
      <c r="F84" s="33">
        <f t="shared" si="39"/>
        <v>254783.64</v>
      </c>
      <c r="G84" s="33">
        <v>0</v>
      </c>
      <c r="H84" s="33">
        <v>0</v>
      </c>
      <c r="I84" s="33">
        <v>0</v>
      </c>
      <c r="J84" s="33">
        <v>0</v>
      </c>
      <c r="K84" s="33">
        <f t="shared" si="40"/>
        <v>254783.64</v>
      </c>
      <c r="L84" s="33">
        <v>0</v>
      </c>
      <c r="M84" s="40">
        <v>0</v>
      </c>
    </row>
    <row r="85" spans="1:13">
      <c r="A85" s="62"/>
      <c r="B85" s="44" t="s">
        <v>19</v>
      </c>
      <c r="C85" s="12" t="s">
        <v>15</v>
      </c>
      <c r="D85" s="31">
        <v>0</v>
      </c>
      <c r="E85" s="34">
        <v>254783.64</v>
      </c>
      <c r="F85" s="31">
        <f t="shared" si="39"/>
        <v>254783.64</v>
      </c>
      <c r="G85" s="31">
        <v>0</v>
      </c>
      <c r="H85" s="31">
        <v>0</v>
      </c>
      <c r="I85" s="31">
        <v>0</v>
      </c>
      <c r="J85" s="35">
        <v>0</v>
      </c>
      <c r="K85" s="31">
        <f t="shared" si="40"/>
        <v>254783.64</v>
      </c>
      <c r="L85" s="31">
        <v>0</v>
      </c>
      <c r="M85" s="38">
        <v>0</v>
      </c>
    </row>
    <row r="86" spans="1:13">
      <c r="A86" s="62"/>
      <c r="B86" s="45"/>
      <c r="C86" s="12" t="s">
        <v>16</v>
      </c>
      <c r="D86" s="31">
        <v>0</v>
      </c>
      <c r="E86" s="81">
        <v>293834.08</v>
      </c>
      <c r="F86" s="31">
        <f t="shared" si="39"/>
        <v>293834.08</v>
      </c>
      <c r="G86" s="31">
        <v>0</v>
      </c>
      <c r="H86" s="31">
        <v>0</v>
      </c>
      <c r="I86" s="31">
        <v>0</v>
      </c>
      <c r="J86" s="35">
        <v>0</v>
      </c>
      <c r="K86" s="31">
        <f t="shared" si="40"/>
        <v>293834.08</v>
      </c>
      <c r="L86" s="31">
        <v>0</v>
      </c>
      <c r="M86" s="38">
        <v>0</v>
      </c>
    </row>
    <row r="87" spans="1:13">
      <c r="A87" s="62"/>
      <c r="B87" s="45"/>
      <c r="C87" s="13" t="s">
        <v>17</v>
      </c>
      <c r="D87" s="33">
        <v>0</v>
      </c>
      <c r="E87" s="82">
        <v>254783.64</v>
      </c>
      <c r="F87" s="33">
        <f t="shared" si="39"/>
        <v>254783.64</v>
      </c>
      <c r="G87" s="33">
        <v>0</v>
      </c>
      <c r="H87" s="33">
        <v>0</v>
      </c>
      <c r="I87" s="33">
        <v>0</v>
      </c>
      <c r="J87" s="33">
        <v>0</v>
      </c>
      <c r="K87" s="33">
        <f t="shared" si="40"/>
        <v>254783.64</v>
      </c>
      <c r="L87" s="33">
        <v>0</v>
      </c>
      <c r="M87" s="40">
        <v>0</v>
      </c>
    </row>
    <row r="88" spans="1:13">
      <c r="A88" s="62"/>
      <c r="B88" s="46" t="s">
        <v>20</v>
      </c>
      <c r="C88" s="12" t="s">
        <v>15</v>
      </c>
      <c r="D88" s="31">
        <f t="shared" ref="D88:M88" si="41">D85+D82+D79</f>
        <v>0</v>
      </c>
      <c r="E88" s="31">
        <f t="shared" si="41"/>
        <v>764350.92</v>
      </c>
      <c r="F88" s="31">
        <f t="shared" si="41"/>
        <v>764350.92</v>
      </c>
      <c r="G88" s="31">
        <f t="shared" si="41"/>
        <v>0</v>
      </c>
      <c r="H88" s="31">
        <f t="shared" si="41"/>
        <v>0</v>
      </c>
      <c r="I88" s="31">
        <f t="shared" si="41"/>
        <v>0</v>
      </c>
      <c r="J88" s="31">
        <f t="shared" si="41"/>
        <v>0</v>
      </c>
      <c r="K88" s="31">
        <f t="shared" si="41"/>
        <v>764350.92</v>
      </c>
      <c r="L88" s="31">
        <f t="shared" si="41"/>
        <v>0</v>
      </c>
      <c r="M88" s="38">
        <f t="shared" si="41"/>
        <v>0</v>
      </c>
    </row>
    <row r="89" spans="1:13">
      <c r="A89" s="62"/>
      <c r="B89" s="47"/>
      <c r="C89" s="12" t="s">
        <v>16</v>
      </c>
      <c r="D89" s="31">
        <f t="shared" ref="D89:M89" si="42">D86+D83+D80</f>
        <v>0</v>
      </c>
      <c r="E89" s="31">
        <f t="shared" si="42"/>
        <v>866755.91999999993</v>
      </c>
      <c r="F89" s="31">
        <f t="shared" si="42"/>
        <v>866755.91999999993</v>
      </c>
      <c r="G89" s="31">
        <f t="shared" si="42"/>
        <v>0</v>
      </c>
      <c r="H89" s="31">
        <f t="shared" si="42"/>
        <v>0</v>
      </c>
      <c r="I89" s="31">
        <f t="shared" si="42"/>
        <v>0</v>
      </c>
      <c r="J89" s="31">
        <f t="shared" si="42"/>
        <v>0</v>
      </c>
      <c r="K89" s="31">
        <f t="shared" si="42"/>
        <v>866755.91999999993</v>
      </c>
      <c r="L89" s="31">
        <f t="shared" si="42"/>
        <v>0</v>
      </c>
      <c r="M89" s="38">
        <f t="shared" si="42"/>
        <v>0</v>
      </c>
    </row>
    <row r="90" spans="1:13">
      <c r="A90" s="62"/>
      <c r="B90" s="47"/>
      <c r="C90" s="14" t="s">
        <v>17</v>
      </c>
      <c r="D90" s="31">
        <f t="shared" ref="D90:M90" si="43">D87+D84+D81</f>
        <v>0</v>
      </c>
      <c r="E90" s="31">
        <f t="shared" si="43"/>
        <v>764350.92</v>
      </c>
      <c r="F90" s="31">
        <f t="shared" si="43"/>
        <v>764350.92</v>
      </c>
      <c r="G90" s="31">
        <f t="shared" si="43"/>
        <v>0</v>
      </c>
      <c r="H90" s="31">
        <f t="shared" si="43"/>
        <v>0</v>
      </c>
      <c r="I90" s="31">
        <f t="shared" si="43"/>
        <v>0</v>
      </c>
      <c r="J90" s="31">
        <f t="shared" si="43"/>
        <v>0</v>
      </c>
      <c r="K90" s="31">
        <f t="shared" si="43"/>
        <v>764350.92</v>
      </c>
      <c r="L90" s="31">
        <f t="shared" si="43"/>
        <v>0</v>
      </c>
      <c r="M90" s="38">
        <f t="shared" si="43"/>
        <v>0</v>
      </c>
    </row>
    <row r="91" spans="1:13">
      <c r="A91" s="63"/>
      <c r="B91" s="48" t="s">
        <v>21</v>
      </c>
      <c r="C91" s="15" t="s">
        <v>15</v>
      </c>
      <c r="D91" s="16">
        <f>D88</f>
        <v>0</v>
      </c>
      <c r="E91" s="16">
        <f t="shared" ref="E91:M91" si="44">E88</f>
        <v>764350.92</v>
      </c>
      <c r="F91" s="16">
        <f t="shared" si="44"/>
        <v>764350.92</v>
      </c>
      <c r="G91" s="16">
        <f t="shared" si="44"/>
        <v>0</v>
      </c>
      <c r="H91" s="16">
        <f t="shared" si="44"/>
        <v>0</v>
      </c>
      <c r="I91" s="16">
        <f t="shared" si="44"/>
        <v>0</v>
      </c>
      <c r="J91" s="16">
        <f t="shared" si="44"/>
        <v>0</v>
      </c>
      <c r="K91" s="16">
        <f t="shared" si="44"/>
        <v>764350.92</v>
      </c>
      <c r="L91" s="16">
        <f t="shared" si="44"/>
        <v>0</v>
      </c>
      <c r="M91" s="21">
        <f t="shared" si="44"/>
        <v>0</v>
      </c>
    </row>
    <row r="92" spans="1:13">
      <c r="A92" s="63"/>
      <c r="B92" s="49"/>
      <c r="C92" s="15" t="s">
        <v>16</v>
      </c>
      <c r="D92" s="16">
        <f>D89</f>
        <v>0</v>
      </c>
      <c r="E92" s="16">
        <f t="shared" ref="E92:M92" si="45">E89</f>
        <v>866755.91999999993</v>
      </c>
      <c r="F92" s="16">
        <f t="shared" si="45"/>
        <v>866755.91999999993</v>
      </c>
      <c r="G92" s="16">
        <f t="shared" si="45"/>
        <v>0</v>
      </c>
      <c r="H92" s="16">
        <f t="shared" si="45"/>
        <v>0</v>
      </c>
      <c r="I92" s="16">
        <f t="shared" si="45"/>
        <v>0</v>
      </c>
      <c r="J92" s="16">
        <f t="shared" si="45"/>
        <v>0</v>
      </c>
      <c r="K92" s="16">
        <f t="shared" si="45"/>
        <v>866755.91999999993</v>
      </c>
      <c r="L92" s="16">
        <f t="shared" si="45"/>
        <v>0</v>
      </c>
      <c r="M92" s="21">
        <f t="shared" si="45"/>
        <v>0</v>
      </c>
    </row>
    <row r="93" spans="1:13" ht="15.75" thickBot="1">
      <c r="A93" s="64"/>
      <c r="B93" s="50"/>
      <c r="C93" s="22" t="s">
        <v>17</v>
      </c>
      <c r="D93" s="23">
        <f>D90</f>
        <v>0</v>
      </c>
      <c r="E93" s="23">
        <f t="shared" ref="E93:M93" si="46">E90</f>
        <v>764350.92</v>
      </c>
      <c r="F93" s="23">
        <f t="shared" si="46"/>
        <v>764350.92</v>
      </c>
      <c r="G93" s="23">
        <f t="shared" si="46"/>
        <v>0</v>
      </c>
      <c r="H93" s="23">
        <f t="shared" si="46"/>
        <v>0</v>
      </c>
      <c r="I93" s="23">
        <f t="shared" si="46"/>
        <v>0</v>
      </c>
      <c r="J93" s="23">
        <f t="shared" si="46"/>
        <v>0</v>
      </c>
      <c r="K93" s="23">
        <f t="shared" si="46"/>
        <v>764350.92</v>
      </c>
      <c r="L93" s="23">
        <f t="shared" si="46"/>
        <v>0</v>
      </c>
      <c r="M93" s="24">
        <f t="shared" si="46"/>
        <v>0</v>
      </c>
    </row>
    <row r="94" spans="1:13">
      <c r="A94" s="56" t="s">
        <v>27</v>
      </c>
      <c r="B94" s="42" t="s">
        <v>14</v>
      </c>
      <c r="C94" s="18" t="s">
        <v>15</v>
      </c>
      <c r="D94" s="29">
        <f t="shared" ref="D94:M94" si="47">D4+D19+D34+D49+D64+D79</f>
        <v>10636283.42</v>
      </c>
      <c r="E94" s="29">
        <f t="shared" si="47"/>
        <v>1543312.3599999999</v>
      </c>
      <c r="F94" s="29">
        <f t="shared" si="47"/>
        <v>12179595.779999999</v>
      </c>
      <c r="G94" s="29">
        <f t="shared" si="47"/>
        <v>1007627</v>
      </c>
      <c r="H94" s="29">
        <f t="shared" si="47"/>
        <v>0</v>
      </c>
      <c r="I94" s="29">
        <f t="shared" si="47"/>
        <v>0</v>
      </c>
      <c r="J94" s="29">
        <f t="shared" si="47"/>
        <v>0</v>
      </c>
      <c r="K94" s="29">
        <f t="shared" si="47"/>
        <v>13187222.779999999</v>
      </c>
      <c r="L94" s="29">
        <f t="shared" si="47"/>
        <v>761860</v>
      </c>
      <c r="M94" s="37">
        <f t="shared" si="47"/>
        <v>724311</v>
      </c>
    </row>
    <row r="95" spans="1:13">
      <c r="A95" s="57"/>
      <c r="B95" s="43"/>
      <c r="C95" s="12" t="s">
        <v>16</v>
      </c>
      <c r="D95" s="34">
        <f t="shared" ref="D95:M95" si="48">D5+D20+D35+D50+D65+D80</f>
        <v>10958966.08</v>
      </c>
      <c r="E95" s="34">
        <f t="shared" si="48"/>
        <v>1548558.6300000001</v>
      </c>
      <c r="F95" s="34">
        <f t="shared" si="48"/>
        <v>12507524.709999999</v>
      </c>
      <c r="G95" s="34">
        <f t="shared" si="48"/>
        <v>1003489</v>
      </c>
      <c r="H95" s="34">
        <f t="shared" si="48"/>
        <v>0</v>
      </c>
      <c r="I95" s="34">
        <f t="shared" si="48"/>
        <v>0</v>
      </c>
      <c r="J95" s="34">
        <f t="shared" si="48"/>
        <v>0</v>
      </c>
      <c r="K95" s="34">
        <f t="shared" si="48"/>
        <v>13511013.709999999</v>
      </c>
      <c r="L95" s="34">
        <f t="shared" si="48"/>
        <v>761860</v>
      </c>
      <c r="M95" s="39">
        <f t="shared" si="48"/>
        <v>0</v>
      </c>
    </row>
    <row r="96" spans="1:13">
      <c r="A96" s="57"/>
      <c r="B96" s="43"/>
      <c r="C96" s="13" t="s">
        <v>17</v>
      </c>
      <c r="D96" s="34">
        <f t="shared" ref="D96:M96" si="49">D6+D21+D36+D51+D66+D81</f>
        <v>10585421.570000002</v>
      </c>
      <c r="E96" s="34">
        <f t="shared" si="49"/>
        <v>1476971.1400000001</v>
      </c>
      <c r="F96" s="34">
        <f t="shared" si="49"/>
        <v>12062392.710000001</v>
      </c>
      <c r="G96" s="34">
        <f t="shared" si="49"/>
        <v>1003489</v>
      </c>
      <c r="H96" s="34">
        <f t="shared" si="49"/>
        <v>0</v>
      </c>
      <c r="I96" s="34">
        <f t="shared" si="49"/>
        <v>0</v>
      </c>
      <c r="J96" s="34">
        <f t="shared" si="49"/>
        <v>0</v>
      </c>
      <c r="K96" s="34">
        <f t="shared" si="49"/>
        <v>13065881.710000001</v>
      </c>
      <c r="L96" s="34">
        <f t="shared" si="49"/>
        <v>761860</v>
      </c>
      <c r="M96" s="39">
        <f t="shared" si="49"/>
        <v>724311</v>
      </c>
    </row>
    <row r="97" spans="1:14">
      <c r="A97" s="57"/>
      <c r="B97" s="44" t="s">
        <v>18</v>
      </c>
      <c r="C97" s="12" t="s">
        <v>15</v>
      </c>
      <c r="D97" s="34">
        <f t="shared" ref="D97:M97" si="50">D7+D22+D37+D52+D67+D82</f>
        <v>11729949.709999999</v>
      </c>
      <c r="E97" s="34">
        <f t="shared" si="50"/>
        <v>1781321.29</v>
      </c>
      <c r="F97" s="34">
        <f t="shared" si="50"/>
        <v>13511271</v>
      </c>
      <c r="G97" s="34">
        <f t="shared" si="50"/>
        <v>1167425</v>
      </c>
      <c r="H97" s="34">
        <f t="shared" si="50"/>
        <v>0</v>
      </c>
      <c r="I97" s="34">
        <f t="shared" si="50"/>
        <v>0</v>
      </c>
      <c r="J97" s="34">
        <f t="shared" si="50"/>
        <v>0</v>
      </c>
      <c r="K97" s="34">
        <f t="shared" si="50"/>
        <v>14678696</v>
      </c>
      <c r="L97" s="34">
        <f t="shared" si="50"/>
        <v>875160</v>
      </c>
      <c r="M97" s="39">
        <f t="shared" si="50"/>
        <v>0</v>
      </c>
    </row>
    <row r="98" spans="1:14">
      <c r="A98" s="57"/>
      <c r="B98" s="43"/>
      <c r="C98" s="12" t="s">
        <v>16</v>
      </c>
      <c r="D98" s="34">
        <f t="shared" ref="D98:M98" si="51">D8+D23+D38+D53+D68+D83</f>
        <v>11676647.030000001</v>
      </c>
      <c r="E98" s="34">
        <f t="shared" si="51"/>
        <v>1793326.62</v>
      </c>
      <c r="F98" s="34">
        <f t="shared" si="51"/>
        <v>13469973.65</v>
      </c>
      <c r="G98" s="34">
        <f t="shared" si="51"/>
        <v>1167425</v>
      </c>
      <c r="H98" s="34">
        <f t="shared" si="51"/>
        <v>0</v>
      </c>
      <c r="I98" s="34">
        <f t="shared" si="51"/>
        <v>0</v>
      </c>
      <c r="J98" s="34">
        <f t="shared" si="51"/>
        <v>0</v>
      </c>
      <c r="K98" s="34">
        <f t="shared" si="51"/>
        <v>14637398.65</v>
      </c>
      <c r="L98" s="34">
        <f t="shared" si="51"/>
        <v>875160</v>
      </c>
      <c r="M98" s="39">
        <f t="shared" si="51"/>
        <v>0</v>
      </c>
    </row>
    <row r="99" spans="1:14">
      <c r="A99" s="57"/>
      <c r="B99" s="43"/>
      <c r="C99" s="13" t="s">
        <v>17</v>
      </c>
      <c r="D99" s="34">
        <f t="shared" ref="D99:M99" si="52">D9+D24+D39+D54+D69+D84</f>
        <v>11676647.030000001</v>
      </c>
      <c r="E99" s="34">
        <f t="shared" si="52"/>
        <v>1771207.1400000001</v>
      </c>
      <c r="F99" s="34">
        <f t="shared" si="52"/>
        <v>13447854.170000002</v>
      </c>
      <c r="G99" s="34">
        <f t="shared" si="52"/>
        <v>1167425</v>
      </c>
      <c r="H99" s="34">
        <f t="shared" si="52"/>
        <v>0</v>
      </c>
      <c r="I99" s="34">
        <f t="shared" si="52"/>
        <v>0</v>
      </c>
      <c r="J99" s="34">
        <f t="shared" si="52"/>
        <v>0</v>
      </c>
      <c r="K99" s="34">
        <f t="shared" si="52"/>
        <v>14615279.170000002</v>
      </c>
      <c r="L99" s="34">
        <f t="shared" si="52"/>
        <v>875160</v>
      </c>
      <c r="M99" s="39">
        <f t="shared" si="52"/>
        <v>0</v>
      </c>
    </row>
    <row r="100" spans="1:14">
      <c r="A100" s="57"/>
      <c r="B100" s="44" t="s">
        <v>19</v>
      </c>
      <c r="C100" s="12" t="s">
        <v>15</v>
      </c>
      <c r="D100" s="34">
        <f t="shared" ref="D100:M100" si="53">D10+D25+D40+D55+D70+D85</f>
        <v>12010443.139999999</v>
      </c>
      <c r="E100" s="34">
        <f t="shared" si="53"/>
        <v>1820436.75</v>
      </c>
      <c r="F100" s="34">
        <f t="shared" si="53"/>
        <v>13830879.890000001</v>
      </c>
      <c r="G100" s="34">
        <f t="shared" si="53"/>
        <v>1197937</v>
      </c>
      <c r="H100" s="34">
        <f t="shared" si="53"/>
        <v>0</v>
      </c>
      <c r="I100" s="34">
        <f t="shared" si="53"/>
        <v>0</v>
      </c>
      <c r="J100" s="34">
        <f t="shared" si="53"/>
        <v>0</v>
      </c>
      <c r="K100" s="34">
        <f t="shared" si="53"/>
        <v>15028816.890000001</v>
      </c>
      <c r="L100" s="34">
        <f t="shared" si="53"/>
        <v>664669</v>
      </c>
      <c r="M100" s="39">
        <f t="shared" si="53"/>
        <v>0</v>
      </c>
    </row>
    <row r="101" spans="1:14">
      <c r="A101" s="57"/>
      <c r="B101" s="43"/>
      <c r="C101" s="12" t="s">
        <v>16</v>
      </c>
      <c r="D101" s="34">
        <f t="shared" ref="D101:M101" si="54">D11+D26+D41+D56+D71+D86</f>
        <v>11726929.029999999</v>
      </c>
      <c r="E101" s="34">
        <f t="shared" si="54"/>
        <v>1879109.85</v>
      </c>
      <c r="F101" s="34">
        <f t="shared" si="54"/>
        <v>13606038.880000001</v>
      </c>
      <c r="G101" s="34">
        <f t="shared" si="54"/>
        <v>1197937</v>
      </c>
      <c r="H101" s="34">
        <f t="shared" si="54"/>
        <v>0</v>
      </c>
      <c r="I101" s="34">
        <f t="shared" si="54"/>
        <v>0</v>
      </c>
      <c r="J101" s="34">
        <f t="shared" si="54"/>
        <v>0</v>
      </c>
      <c r="K101" s="34">
        <f t="shared" si="54"/>
        <v>14803975.880000001</v>
      </c>
      <c r="L101" s="34">
        <f t="shared" si="54"/>
        <v>837665</v>
      </c>
      <c r="M101" s="39">
        <f t="shared" si="54"/>
        <v>0</v>
      </c>
    </row>
    <row r="102" spans="1:14">
      <c r="A102" s="57"/>
      <c r="B102" s="43"/>
      <c r="C102" s="13" t="s">
        <v>17</v>
      </c>
      <c r="D102" s="34">
        <f t="shared" ref="D102:M102" si="55">D12+D27+D42+D57+D72+D87</f>
        <v>11697195.82</v>
      </c>
      <c r="E102" s="34">
        <f t="shared" si="55"/>
        <v>1793431.0699999998</v>
      </c>
      <c r="F102" s="34">
        <f t="shared" si="55"/>
        <v>13490626.890000001</v>
      </c>
      <c r="G102" s="34">
        <f t="shared" si="55"/>
        <v>1197937</v>
      </c>
      <c r="H102" s="34">
        <f t="shared" si="55"/>
        <v>0</v>
      </c>
      <c r="I102" s="34">
        <f t="shared" si="55"/>
        <v>0</v>
      </c>
      <c r="J102" s="34">
        <f t="shared" si="55"/>
        <v>0</v>
      </c>
      <c r="K102" s="34">
        <f t="shared" si="55"/>
        <v>14688563.890000001</v>
      </c>
      <c r="L102" s="34">
        <f t="shared" si="55"/>
        <v>653785</v>
      </c>
      <c r="M102" s="39">
        <f t="shared" si="55"/>
        <v>0</v>
      </c>
    </row>
    <row r="103" spans="1:14">
      <c r="A103" s="57"/>
      <c r="B103" s="59" t="s">
        <v>20</v>
      </c>
      <c r="C103" s="12" t="s">
        <v>15</v>
      </c>
      <c r="D103" s="34">
        <f t="shared" ref="D103:M103" si="56">D13+D28+D43+D58+D73+D88</f>
        <v>34376676.269999996</v>
      </c>
      <c r="E103" s="34">
        <f t="shared" si="56"/>
        <v>5145070.4000000004</v>
      </c>
      <c r="F103" s="34">
        <f t="shared" si="56"/>
        <v>39521746.670000002</v>
      </c>
      <c r="G103" s="34">
        <f t="shared" si="56"/>
        <v>3372989</v>
      </c>
      <c r="H103" s="34">
        <f t="shared" si="56"/>
        <v>0</v>
      </c>
      <c r="I103" s="34">
        <f t="shared" si="56"/>
        <v>0</v>
      </c>
      <c r="J103" s="34">
        <f t="shared" si="56"/>
        <v>0</v>
      </c>
      <c r="K103" s="34">
        <f t="shared" si="56"/>
        <v>42894735.670000002</v>
      </c>
      <c r="L103" s="34">
        <f t="shared" si="56"/>
        <v>2301689</v>
      </c>
      <c r="M103" s="39">
        <f t="shared" si="56"/>
        <v>724311</v>
      </c>
    </row>
    <row r="104" spans="1:14">
      <c r="A104" s="57"/>
      <c r="B104" s="60"/>
      <c r="C104" s="12" t="s">
        <v>16</v>
      </c>
      <c r="D104" s="34">
        <f t="shared" ref="D104:M104" si="57">D14+D29+D44+D59+D74+D89</f>
        <v>34362542.140000001</v>
      </c>
      <c r="E104" s="34">
        <f t="shared" si="57"/>
        <v>5220995.0999999996</v>
      </c>
      <c r="F104" s="34">
        <f t="shared" si="57"/>
        <v>39583537.240000002</v>
      </c>
      <c r="G104" s="34">
        <f t="shared" si="57"/>
        <v>3368851</v>
      </c>
      <c r="H104" s="34">
        <f t="shared" si="57"/>
        <v>0</v>
      </c>
      <c r="I104" s="34">
        <f t="shared" si="57"/>
        <v>0</v>
      </c>
      <c r="J104" s="34">
        <f t="shared" si="57"/>
        <v>0</v>
      </c>
      <c r="K104" s="34">
        <f t="shared" si="57"/>
        <v>42952388.240000002</v>
      </c>
      <c r="L104" s="34">
        <f t="shared" si="57"/>
        <v>2474685</v>
      </c>
      <c r="M104" s="39">
        <f t="shared" si="57"/>
        <v>0</v>
      </c>
    </row>
    <row r="105" spans="1:14">
      <c r="A105" s="57"/>
      <c r="B105" s="60"/>
      <c r="C105" s="14" t="s">
        <v>17</v>
      </c>
      <c r="D105" s="34">
        <f t="shared" ref="D105:M105" si="58">D15+D30+D45+D60+D75+D90</f>
        <v>33959264.420000002</v>
      </c>
      <c r="E105" s="34">
        <f t="shared" si="58"/>
        <v>5041609.3499999996</v>
      </c>
      <c r="F105" s="34">
        <f t="shared" si="58"/>
        <v>39000873.770000003</v>
      </c>
      <c r="G105" s="34">
        <f t="shared" si="58"/>
        <v>3368851</v>
      </c>
      <c r="H105" s="34">
        <f t="shared" si="58"/>
        <v>0</v>
      </c>
      <c r="I105" s="34">
        <f t="shared" si="58"/>
        <v>0</v>
      </c>
      <c r="J105" s="34">
        <f t="shared" si="58"/>
        <v>0</v>
      </c>
      <c r="K105" s="34">
        <f t="shared" si="58"/>
        <v>42369724.770000003</v>
      </c>
      <c r="L105" s="34">
        <f t="shared" si="58"/>
        <v>2290805</v>
      </c>
      <c r="M105" s="39">
        <f t="shared" si="58"/>
        <v>724311</v>
      </c>
    </row>
    <row r="106" spans="1:14">
      <c r="A106" s="57"/>
      <c r="B106" s="48" t="s">
        <v>21</v>
      </c>
      <c r="C106" s="15" t="s">
        <v>15</v>
      </c>
      <c r="D106" s="17">
        <f t="shared" ref="D106:M106" si="59">D16+D31+D46+D61+D76+D91</f>
        <v>34376676.269999996</v>
      </c>
      <c r="E106" s="17">
        <f t="shared" si="59"/>
        <v>5145070.4000000004</v>
      </c>
      <c r="F106" s="17">
        <f t="shared" si="59"/>
        <v>39521746.670000002</v>
      </c>
      <c r="G106" s="17">
        <f t="shared" si="59"/>
        <v>3372989</v>
      </c>
      <c r="H106" s="17">
        <f t="shared" si="59"/>
        <v>0</v>
      </c>
      <c r="I106" s="17">
        <f t="shared" si="59"/>
        <v>0</v>
      </c>
      <c r="J106" s="17">
        <f t="shared" si="59"/>
        <v>0</v>
      </c>
      <c r="K106" s="17">
        <f t="shared" si="59"/>
        <v>42894735.670000002</v>
      </c>
      <c r="L106" s="17">
        <f t="shared" si="59"/>
        <v>2301689</v>
      </c>
      <c r="M106" s="25">
        <f t="shared" si="59"/>
        <v>724311</v>
      </c>
      <c r="N106" s="11"/>
    </row>
    <row r="107" spans="1:14">
      <c r="A107" s="57"/>
      <c r="B107" s="49"/>
      <c r="C107" s="15" t="s">
        <v>16</v>
      </c>
      <c r="D107" s="17">
        <f t="shared" ref="D107:M107" si="60">D17+D32+D47+D62+D77+D92</f>
        <v>34362542.140000001</v>
      </c>
      <c r="E107" s="17">
        <f t="shared" si="60"/>
        <v>5220995.0999999996</v>
      </c>
      <c r="F107" s="17">
        <f t="shared" si="60"/>
        <v>39583537.240000002</v>
      </c>
      <c r="G107" s="17">
        <f t="shared" si="60"/>
        <v>3368851</v>
      </c>
      <c r="H107" s="17">
        <f t="shared" si="60"/>
        <v>0</v>
      </c>
      <c r="I107" s="17">
        <f t="shared" si="60"/>
        <v>0</v>
      </c>
      <c r="J107" s="17">
        <f t="shared" si="60"/>
        <v>0</v>
      </c>
      <c r="K107" s="17">
        <f t="shared" si="60"/>
        <v>42952388.240000002</v>
      </c>
      <c r="L107" s="17">
        <f t="shared" si="60"/>
        <v>2474685</v>
      </c>
      <c r="M107" s="25">
        <f t="shared" si="60"/>
        <v>0</v>
      </c>
    </row>
    <row r="108" spans="1:14" ht="15.75" thickBot="1">
      <c r="A108" s="58"/>
      <c r="B108" s="50"/>
      <c r="C108" s="22" t="s">
        <v>17</v>
      </c>
      <c r="D108" s="26">
        <f t="shared" ref="D108:M108" si="61">D18+D33+D48+D63+D78+D93</f>
        <v>33959264.420000002</v>
      </c>
      <c r="E108" s="26">
        <f t="shared" si="61"/>
        <v>5041609.3499999996</v>
      </c>
      <c r="F108" s="26">
        <f t="shared" si="61"/>
        <v>39000873.770000003</v>
      </c>
      <c r="G108" s="26">
        <f t="shared" si="61"/>
        <v>3368851</v>
      </c>
      <c r="H108" s="26">
        <f t="shared" si="61"/>
        <v>0</v>
      </c>
      <c r="I108" s="26">
        <f t="shared" si="61"/>
        <v>0</v>
      </c>
      <c r="J108" s="26">
        <f t="shared" si="61"/>
        <v>0</v>
      </c>
      <c r="K108" s="26">
        <f t="shared" si="61"/>
        <v>42369724.770000003</v>
      </c>
      <c r="L108" s="26">
        <f t="shared" si="61"/>
        <v>2290805</v>
      </c>
      <c r="M108" s="27">
        <f t="shared" si="61"/>
        <v>724311</v>
      </c>
    </row>
  </sheetData>
  <mergeCells count="42">
    <mergeCell ref="B16:B18"/>
    <mergeCell ref="A19:A33"/>
    <mergeCell ref="B19:B21"/>
    <mergeCell ref="B22:B24"/>
    <mergeCell ref="B25:B27"/>
    <mergeCell ref="B28:B30"/>
    <mergeCell ref="A4:A18"/>
    <mergeCell ref="B4:B6"/>
    <mergeCell ref="B7:B9"/>
    <mergeCell ref="B10:B12"/>
    <mergeCell ref="B13:B15"/>
    <mergeCell ref="B31:B33"/>
    <mergeCell ref="A34:A48"/>
    <mergeCell ref="B34:B36"/>
    <mergeCell ref="B37:B39"/>
    <mergeCell ref="B40:B42"/>
    <mergeCell ref="B43:B45"/>
    <mergeCell ref="B46:B48"/>
    <mergeCell ref="A64:A78"/>
    <mergeCell ref="A94:A108"/>
    <mergeCell ref="B94:B96"/>
    <mergeCell ref="B97:B99"/>
    <mergeCell ref="B100:B102"/>
    <mergeCell ref="B103:B105"/>
    <mergeCell ref="B91:B93"/>
    <mergeCell ref="A79:A93"/>
    <mergeCell ref="A49:A63"/>
    <mergeCell ref="B49:B51"/>
    <mergeCell ref="B52:B54"/>
    <mergeCell ref="B55:B57"/>
    <mergeCell ref="B58:B60"/>
    <mergeCell ref="B61:B63"/>
    <mergeCell ref="B85:B87"/>
    <mergeCell ref="B88:B90"/>
    <mergeCell ref="B76:B78"/>
    <mergeCell ref="B73:B75"/>
    <mergeCell ref="B106:B108"/>
    <mergeCell ref="B64:B66"/>
    <mergeCell ref="B67:B69"/>
    <mergeCell ref="B70:B72"/>
    <mergeCell ref="B79:B81"/>
    <mergeCell ref="B82:B8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dan.pr2024</dc:creator>
  <cp:lastModifiedBy>dan.pr2024</cp:lastModifiedBy>
  <dcterms:created xsi:type="dcterms:W3CDTF">2024-03-13T09:04:18Z</dcterms:created>
  <dcterms:modified xsi:type="dcterms:W3CDTF">2024-04-10T11:49:16Z</dcterms:modified>
</cp:coreProperties>
</file>