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50" windowWidth="19320" windowHeight="9525"/>
  </bookViews>
  <sheets>
    <sheet name="VENITURI" sheetId="2" r:id="rId1"/>
    <sheet name="CHELTUIELI" sheetId="1" r:id="rId2"/>
  </sheets>
  <definedNames>
    <definedName name="_xlnm.Database">#REF!</definedName>
    <definedName name="_xlnm.Print_Area" localSheetId="0">VENITURI!#REF!</definedName>
  </definedNames>
  <calcPr calcId="114210"/>
</workbook>
</file>

<file path=xl/calcChain.xml><?xml version="1.0" encoding="utf-8"?>
<calcChain xmlns="http://schemas.openxmlformats.org/spreadsheetml/2006/main">
  <c r="E18" i="2"/>
  <c r="E17"/>
  <c r="F176" i="1"/>
  <c r="F175"/>
  <c r="E175"/>
  <c r="F173"/>
  <c r="F172"/>
  <c r="F171"/>
  <c r="F13"/>
  <c r="F24"/>
  <c r="F33"/>
  <c r="F31"/>
  <c r="F23"/>
  <c r="F9"/>
  <c r="F87"/>
  <c r="F103"/>
  <c r="F94"/>
  <c r="F117"/>
  <c r="F107"/>
  <c r="F86"/>
  <c r="F128"/>
  <c r="F134"/>
  <c r="F138"/>
  <c r="F144"/>
  <c r="F127"/>
  <c r="F151"/>
  <c r="F157"/>
  <c r="F150"/>
  <c r="F85"/>
  <c r="F50"/>
  <c r="F42"/>
  <c r="F56"/>
  <c r="F58"/>
  <c r="F65"/>
  <c r="F41"/>
  <c r="F10"/>
  <c r="F69"/>
  <c r="F68"/>
  <c r="F11"/>
  <c r="F167"/>
  <c r="F166"/>
  <c r="F12"/>
  <c r="F71"/>
  <c r="F15"/>
  <c r="F165"/>
  <c r="F8"/>
  <c r="F20"/>
  <c r="F76"/>
  <c r="F75"/>
  <c r="F16"/>
  <c r="F19"/>
  <c r="F170"/>
  <c r="F169"/>
  <c r="F174"/>
  <c r="F7"/>
  <c r="E16" i="2"/>
  <c r="E23"/>
  <c r="E15"/>
  <c r="E28"/>
  <c r="E27"/>
  <c r="E14"/>
  <c r="E52"/>
  <c r="E54"/>
  <c r="E51"/>
  <c r="E57"/>
  <c r="E61"/>
  <c r="E56"/>
  <c r="E50"/>
  <c r="E9"/>
  <c r="E8"/>
  <c r="E65"/>
  <c r="E78"/>
  <c r="E64"/>
  <c r="E63"/>
  <c r="E7"/>
  <c r="F18" i="1"/>
  <c r="F22"/>
  <c r="F74"/>
  <c r="F21"/>
  <c r="E176"/>
  <c r="E161"/>
  <c r="E152"/>
  <c r="E145"/>
  <c r="E141"/>
  <c r="E139"/>
  <c r="E135"/>
  <c r="E132"/>
  <c r="E129"/>
  <c r="E125"/>
  <c r="E123"/>
  <c r="E108"/>
  <c r="E104"/>
  <c r="E102"/>
  <c r="E100"/>
  <c r="E98"/>
  <c r="E97"/>
  <c r="E95"/>
  <c r="E92"/>
  <c r="E90"/>
  <c r="E54"/>
  <c r="E46"/>
  <c r="E44"/>
  <c r="E39"/>
  <c r="E27"/>
  <c r="E26"/>
  <c r="F16" i="2"/>
  <c r="F23"/>
  <c r="F15"/>
  <c r="F28"/>
  <c r="F27"/>
  <c r="F14"/>
  <c r="F57"/>
  <c r="F61"/>
  <c r="F56"/>
  <c r="F52"/>
  <c r="F54"/>
  <c r="F51"/>
  <c r="F50"/>
  <c r="F9"/>
  <c r="F8"/>
  <c r="F65"/>
  <c r="F78"/>
  <c r="F64"/>
  <c r="F63"/>
  <c r="F7"/>
  <c r="D84"/>
  <c r="D69"/>
  <c r="D60"/>
  <c r="D44"/>
  <c r="D43"/>
  <c r="D42"/>
  <c r="D37"/>
  <c r="D36"/>
  <c r="D28"/>
  <c r="D26"/>
  <c r="D78"/>
  <c r="E167" i="1"/>
  <c r="D167"/>
  <c r="C167"/>
  <c r="C191"/>
  <c r="C190"/>
  <c r="C189"/>
  <c r="F191"/>
  <c r="F190"/>
  <c r="F189"/>
  <c r="D191"/>
  <c r="D190"/>
  <c r="D189"/>
  <c r="E191"/>
  <c r="E190"/>
  <c r="E189"/>
  <c r="G191"/>
  <c r="G190"/>
  <c r="G189"/>
  <c r="C185"/>
  <c r="C184"/>
  <c r="C183"/>
  <c r="D185"/>
  <c r="D184"/>
  <c r="D183"/>
  <c r="E185"/>
  <c r="E184"/>
  <c r="E183"/>
  <c r="F185"/>
  <c r="F184"/>
  <c r="F183"/>
  <c r="G185"/>
  <c r="G184"/>
  <c r="G183"/>
  <c r="C187"/>
  <c r="C186"/>
  <c r="D187"/>
  <c r="D186"/>
  <c r="E187"/>
  <c r="E186"/>
  <c r="F187"/>
  <c r="F186"/>
  <c r="G187"/>
  <c r="G186"/>
  <c r="C179"/>
  <c r="C178"/>
  <c r="C14"/>
  <c r="D179"/>
  <c r="D178"/>
  <c r="D14"/>
  <c r="E179"/>
  <c r="E178"/>
  <c r="E14"/>
  <c r="F179"/>
  <c r="F178"/>
  <c r="F14"/>
  <c r="G179"/>
  <c r="G178"/>
  <c r="G14"/>
  <c r="D173"/>
  <c r="D172"/>
  <c r="D171"/>
  <c r="G173"/>
  <c r="G172"/>
  <c r="G171"/>
  <c r="C173"/>
  <c r="C172"/>
  <c r="C171"/>
  <c r="E173"/>
  <c r="E172"/>
  <c r="E171"/>
  <c r="C174"/>
  <c r="D174"/>
  <c r="E174"/>
  <c r="G174"/>
  <c r="C165"/>
  <c r="C18"/>
  <c r="D165"/>
  <c r="D18"/>
  <c r="E165"/>
  <c r="G165"/>
  <c r="G18"/>
  <c r="E166"/>
  <c r="E12"/>
  <c r="C166"/>
  <c r="C12"/>
  <c r="D166"/>
  <c r="D12"/>
  <c r="G167"/>
  <c r="G166"/>
  <c r="G12"/>
  <c r="C157"/>
  <c r="D157"/>
  <c r="E157"/>
  <c r="G157"/>
  <c r="C151"/>
  <c r="C150"/>
  <c r="G151"/>
  <c r="G150"/>
  <c r="D151"/>
  <c r="E151"/>
  <c r="C144"/>
  <c r="D144"/>
  <c r="E144"/>
  <c r="G144"/>
  <c r="C138"/>
  <c r="D138"/>
  <c r="E138"/>
  <c r="G138"/>
  <c r="C134"/>
  <c r="D134"/>
  <c r="E134"/>
  <c r="G134"/>
  <c r="C128"/>
  <c r="D128"/>
  <c r="E128"/>
  <c r="G128"/>
  <c r="C117"/>
  <c r="C107"/>
  <c r="D117"/>
  <c r="E117"/>
  <c r="G117"/>
  <c r="G107"/>
  <c r="D107"/>
  <c r="E107"/>
  <c r="C103"/>
  <c r="D103"/>
  <c r="E103"/>
  <c r="G103"/>
  <c r="C94"/>
  <c r="D94"/>
  <c r="E94"/>
  <c r="G94"/>
  <c r="C87"/>
  <c r="D87"/>
  <c r="E87"/>
  <c r="G87"/>
  <c r="C76"/>
  <c r="C75"/>
  <c r="D76"/>
  <c r="D75"/>
  <c r="E76"/>
  <c r="E75"/>
  <c r="G76"/>
  <c r="G75"/>
  <c r="C71"/>
  <c r="D71"/>
  <c r="D15"/>
  <c r="E71"/>
  <c r="E15"/>
  <c r="G71"/>
  <c r="G15"/>
  <c r="C69"/>
  <c r="C68"/>
  <c r="C11"/>
  <c r="D69"/>
  <c r="D68"/>
  <c r="D11"/>
  <c r="E69"/>
  <c r="E68"/>
  <c r="E11"/>
  <c r="G69"/>
  <c r="G68"/>
  <c r="G11"/>
  <c r="C65"/>
  <c r="D65"/>
  <c r="E65"/>
  <c r="G65"/>
  <c r="C58"/>
  <c r="D58"/>
  <c r="E58"/>
  <c r="G58"/>
  <c r="C56"/>
  <c r="D56"/>
  <c r="E56"/>
  <c r="G56"/>
  <c r="C33"/>
  <c r="D33"/>
  <c r="E33"/>
  <c r="G33"/>
  <c r="C31"/>
  <c r="D31"/>
  <c r="E31"/>
  <c r="G31"/>
  <c r="C15"/>
  <c r="C17"/>
  <c r="F17"/>
  <c r="G17"/>
  <c r="E18"/>
  <c r="C24"/>
  <c r="D24"/>
  <c r="E24"/>
  <c r="G24"/>
  <c r="C78" i="2"/>
  <c r="C65"/>
  <c r="C64"/>
  <c r="C63"/>
  <c r="D65"/>
  <c r="D64"/>
  <c r="D63"/>
  <c r="C61"/>
  <c r="D61"/>
  <c r="C57"/>
  <c r="C56"/>
  <c r="D57"/>
  <c r="D56"/>
  <c r="C54"/>
  <c r="D54"/>
  <c r="C52"/>
  <c r="C51"/>
  <c r="D52"/>
  <c r="D51"/>
  <c r="C27"/>
  <c r="D27"/>
  <c r="C23"/>
  <c r="D23"/>
  <c r="C15"/>
  <c r="D15"/>
  <c r="C9"/>
  <c r="D9"/>
  <c r="D170" i="1"/>
  <c r="D169"/>
  <c r="D13"/>
  <c r="E74"/>
  <c r="E16"/>
  <c r="D23"/>
  <c r="D9"/>
  <c r="E17"/>
  <c r="G23"/>
  <c r="C23"/>
  <c r="D17"/>
  <c r="D127"/>
  <c r="D150"/>
  <c r="E150"/>
  <c r="G170"/>
  <c r="G169"/>
  <c r="G13"/>
  <c r="E13"/>
  <c r="E170"/>
  <c r="E169"/>
  <c r="C170"/>
  <c r="C169"/>
  <c r="C13"/>
  <c r="E127"/>
  <c r="G127"/>
  <c r="C127"/>
  <c r="G86"/>
  <c r="C86"/>
  <c r="D86"/>
  <c r="E86"/>
  <c r="C74"/>
  <c r="C16"/>
  <c r="G74"/>
  <c r="G16"/>
  <c r="D74"/>
  <c r="D16"/>
  <c r="E23"/>
  <c r="G9"/>
  <c r="C9"/>
  <c r="E9"/>
  <c r="D50" i="2"/>
  <c r="C50"/>
  <c r="D14"/>
  <c r="D8"/>
  <c r="D7"/>
  <c r="C14"/>
  <c r="D85" i="1"/>
  <c r="D50"/>
  <c r="D42"/>
  <c r="D41"/>
  <c r="D10"/>
  <c r="E85"/>
  <c r="E50"/>
  <c r="E42"/>
  <c r="E41"/>
  <c r="E22"/>
  <c r="E21"/>
  <c r="C85"/>
  <c r="C50"/>
  <c r="C42"/>
  <c r="C41"/>
  <c r="C22"/>
  <c r="C21"/>
  <c r="G85"/>
  <c r="G50"/>
  <c r="G42"/>
  <c r="G41"/>
  <c r="G22"/>
  <c r="G21"/>
  <c r="D22"/>
  <c r="D21"/>
  <c r="D83"/>
  <c r="E10"/>
  <c r="E20"/>
  <c r="E19"/>
  <c r="E83"/>
  <c r="F83"/>
  <c r="D20"/>
  <c r="D19"/>
  <c r="D8"/>
  <c r="D7"/>
  <c r="C8" i="2"/>
  <c r="C7"/>
  <c r="G10" i="1"/>
  <c r="G20"/>
  <c r="G19"/>
  <c r="G83"/>
  <c r="C83"/>
  <c r="C10"/>
  <c r="G8"/>
  <c r="G7"/>
  <c r="E8"/>
  <c r="E7"/>
  <c r="C8"/>
  <c r="C7"/>
  <c r="C20"/>
  <c r="C19"/>
</calcChain>
</file>

<file path=xl/sharedStrings.xml><?xml version="1.0" encoding="utf-8"?>
<sst xmlns="http://schemas.openxmlformats.org/spreadsheetml/2006/main" count="475" uniqueCount="418">
  <si>
    <t>Cod</t>
  </si>
  <si>
    <t>Denumire indicator</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</si>
  <si>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</si>
  <si>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</si>
  <si>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</si>
  <si>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</si>
  <si>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</si>
  <si>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</si>
  <si>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</si>
  <si>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</si>
  <si>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</si>
  <si>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</si>
  <si>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</si>
  <si>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</si>
  <si>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</si>
  <si>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</si>
  <si>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</si>
  <si>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</si>
  <si>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</si>
  <si>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</si>
  <si>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</si>
  <si>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</si>
  <si>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</si>
  <si>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</si>
  <si>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</si>
  <si>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</si>
  <si>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</si>
  <si>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</si>
  <si>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</si>
  <si>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</si>
  <si>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</si>
  <si>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</si>
  <si>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</si>
  <si>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</si>
  <si>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</si>
  <si>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</si>
  <si>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</si>
  <si>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</si>
  <si>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</si>
  <si>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</si>
  <si>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</si>
  <si>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</si>
  <si>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66.05.10.01.12</t>
  </si>
  <si>
    <t>Indemnizatii platite unor persoane din afara unitatii</t>
  </si>
  <si>
    <t>66.05.10.01.13</t>
  </si>
  <si>
    <t>Indemnizatii de delegare</t>
  </si>
  <si>
    <t>Indemnizatii de detasare</t>
  </si>
  <si>
    <t>66.05.10.01.30</t>
  </si>
  <si>
    <t>Alte drepturi salariale in bani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</si>
  <si>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</si>
  <si>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</si>
  <si>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</si>
  <si>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</si>
  <si>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</si>
  <si>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</si>
  <si>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</si>
  <si>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</si>
  <si>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</si>
  <si>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</si>
  <si>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</si>
  <si>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</si>
  <si>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</si>
  <si>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</si>
  <si>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</si>
  <si>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</si>
  <si>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</si>
  <si>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</si>
  <si>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</si>
  <si>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</si>
  <si>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</si>
  <si>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</si>
  <si>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</si>
  <si>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</si>
  <si>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</si>
  <si>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</si>
  <si>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</si>
  <si>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</si>
  <si>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</si>
  <si>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</si>
  <si>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</si>
  <si>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</si>
  <si>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</si>
  <si>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</si>
  <si>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</si>
  <si>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</si>
  <si>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</si>
  <si>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</si>
  <si>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</si>
  <si>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</si>
  <si>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</si>
  <si>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</si>
  <si>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</si>
  <si>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</si>
  <si>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</si>
  <si>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</si>
  <si>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</si>
  <si>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</si>
  <si>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</si>
  <si>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</si>
  <si>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</si>
  <si>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</si>
  <si>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</si>
  <si>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</si>
  <si>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</si>
  <si>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</si>
  <si>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</si>
  <si>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</si>
  <si>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</si>
  <si>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</si>
  <si>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</si>
  <si>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</si>
  <si>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</si>
  <si>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</si>
  <si>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</si>
  <si>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</si>
  <si>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</si>
  <si>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</si>
  <si>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</si>
  <si>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</si>
  <si>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</si>
  <si>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</si>
  <si>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</si>
  <si>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</si>
  <si>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</si>
  <si>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</si>
  <si>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</si>
  <si>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</si>
  <si>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</si>
  <si>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</si>
  <si>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</si>
  <si>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</si>
  <si>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</si>
  <si>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</si>
  <si>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</si>
  <si>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</si>
  <si>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</si>
  <si>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</si>
  <si>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</si>
  <si>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</si>
  <si>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</si>
  <si>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</si>
  <si>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</si>
  <si>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</si>
  <si>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</si>
  <si>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</si>
  <si>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</si>
  <si>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</si>
  <si>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</si>
  <si>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</si>
  <si>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</si>
  <si>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</si>
  <si>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</si>
  <si>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</si>
  <si>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</si>
  <si>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</si>
  <si>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</si>
  <si>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</si>
  <si>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</si>
  <si>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</si>
  <si>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</si>
  <si>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</si>
  <si>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</si>
  <si>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</si>
  <si>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</si>
  <si>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</si>
  <si>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</si>
  <si>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</si>
  <si>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</si>
  <si>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</si>
  <si>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</si>
  <si>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</si>
  <si>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</si>
  <si>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</si>
  <si>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</si>
  <si>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</si>
  <si>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</si>
  <si>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</si>
  <si>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</si>
  <si>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</si>
  <si>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</si>
  <si>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</si>
  <si>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</si>
  <si>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</si>
  <si>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</si>
  <si>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</si>
  <si>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</si>
  <si>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</si>
  <si>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</si>
  <si>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</si>
  <si>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</si>
  <si>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</si>
  <si>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</si>
  <si>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</si>
  <si>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</si>
  <si>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</si>
  <si>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</si>
  <si>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</si>
  <si>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</si>
  <si>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</si>
  <si>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</si>
  <si>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</si>
  <si>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</si>
  <si>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</si>
  <si>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</si>
  <si>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</si>
  <si>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</si>
  <si>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</si>
  <si>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</si>
  <si>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</si>
  <si>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</si>
  <si>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</si>
  <si>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</si>
  <si>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</si>
  <si>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</si>
  <si>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</si>
  <si>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</si>
  <si>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</si>
  <si>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</si>
  <si>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</si>
  <si>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</si>
  <si>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</si>
  <si>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</si>
  <si>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</si>
  <si>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</si>
  <si>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</si>
  <si>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</si>
  <si>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</si>
  <si>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</si>
  <si>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</si>
  <si>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</si>
  <si>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</si>
  <si>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</si>
  <si>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</si>
  <si>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</si>
  <si>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</si>
  <si>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</si>
  <si>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</si>
  <si>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</si>
  <si>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</si>
  <si>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</si>
  <si>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</si>
  <si>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</si>
  <si>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</si>
  <si>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</si>
  <si>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</si>
  <si>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</si>
  <si>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</si>
  <si>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</si>
  <si>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</si>
  <si>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</si>
  <si>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</si>
  <si>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</si>
  <si>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</si>
  <si>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</si>
  <si>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</si>
  <si>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</si>
  <si>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</si>
  <si>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</si>
  <si>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</si>
  <si>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</si>
  <si>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</si>
  <si>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</si>
  <si>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</si>
  <si>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</si>
  <si>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</si>
  <si>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</si>
  <si>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</si>
  <si>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</si>
  <si>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</si>
  <si>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</si>
  <si>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</si>
  <si>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</si>
  <si>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</si>
  <si>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</si>
  <si>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</si>
  <si>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</si>
  <si>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</si>
  <si>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</si>
  <si>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</si>
  <si>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</si>
  <si>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</si>
  <si>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</si>
  <si>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</si>
  <si>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</si>
  <si>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</si>
  <si>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</si>
  <si>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</si>
  <si>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</si>
  <si>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</si>
  <si>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</si>
  <si>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</si>
  <si>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</si>
  <si>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</si>
  <si>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</si>
  <si>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</si>
  <si>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</si>
  <si>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</si>
  <si>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</si>
  <si>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</si>
  <si>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</si>
  <si>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</si>
  <si>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</si>
  <si>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</si>
  <si>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</si>
  <si>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</si>
  <si>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</si>
  <si>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</si>
  <si>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</si>
  <si>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</si>
  <si>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</si>
  <si>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</si>
  <si>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</si>
  <si>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</si>
  <si>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</si>
  <si>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</si>
  <si>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</si>
  <si>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</si>
  <si>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</si>
  <si>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</si>
  <si>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</si>
  <si>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</si>
  <si>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</si>
  <si>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</si>
  <si>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</si>
  <si>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</si>
  <si>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</si>
  <si>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</si>
  <si>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</si>
  <si>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</si>
  <si>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</si>
  <si>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</si>
  <si>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</si>
  <si>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</si>
  <si>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</si>
  <si>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</si>
  <si>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</si>
  <si>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</si>
  <si>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</si>
  <si>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</si>
  <si>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</si>
  <si>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</si>
  <si>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</si>
  <si>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</si>
  <si>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</si>
  <si>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</si>
  <si>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</si>
  <si>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</si>
  <si>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</si>
  <si>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</si>
  <si>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</si>
  <si>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</si>
  <si>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</si>
  <si>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</si>
  <si>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</si>
  <si>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</si>
  <si>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</si>
  <si>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</si>
  <si>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</si>
  <si>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</si>
  <si>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</si>
  <si>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</si>
  <si>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</si>
  <si>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</si>
  <si>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</si>
  <si>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</si>
  <si>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</si>
  <si>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</si>
  <si>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</si>
  <si>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</si>
  <si>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</si>
  <si>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</si>
  <si>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</si>
  <si>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</si>
  <si>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</si>
  <si>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</si>
  <si>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</si>
  <si>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</si>
  <si>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</si>
  <si>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</si>
  <si>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</si>
  <si>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</si>
  <si>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</si>
  <si>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</si>
  <si>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</si>
  <si>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</si>
  <si>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</si>
  <si>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</si>
  <si>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</si>
  <si>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</si>
  <si>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</si>
  <si>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</si>
  <si>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</si>
  <si>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</si>
  <si>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</si>
  <si>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</si>
  <si>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</si>
  <si>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</si>
  <si>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</si>
  <si>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</si>
  <si>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</si>
  <si>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</si>
  <si>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</si>
  <si>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</si>
  <si>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Raspundem de realitatea si exactitatea datelor</t>
  </si>
  <si>
    <t>Presedinte - Director General</t>
  </si>
  <si>
    <t xml:space="preserve">lei </t>
  </si>
  <si>
    <t xml:space="preserve"> lei</t>
  </si>
  <si>
    <t xml:space="preserve"> Contributii platite de angajator in numele angajatului</t>
  </si>
  <si>
    <t>Director Economic</t>
  </si>
  <si>
    <t>Ec. Chitariu Mihaela</t>
  </si>
  <si>
    <t>Ec. Topala Bianca</t>
  </si>
  <si>
    <t>20.05.12</t>
  </si>
  <si>
    <t>21.05.29</t>
  </si>
  <si>
    <t>Contributia de asigurari sociale de sanatate datorata de persoanele fizice care realizeaza venituri in baza contractelor de activitate sportiva</t>
  </si>
  <si>
    <t>47.05.00</t>
  </si>
  <si>
    <t>Venituri ale bugetului Fondului national unic de asigurari sociale de sanatate, incasate in contul unic, in curs de distribuire</t>
  </si>
  <si>
    <t>CONT DE EXECUTIE VENITURI AUGUST  2018</t>
  </si>
  <si>
    <t>CONT DE EXECUTIE CHELTUIELI AUGUST  2018</t>
  </si>
</sst>
</file>

<file path=xl/styles.xml><?xml version="1.0" encoding="utf-8"?>
<styleSheet xmlns="http://schemas.openxmlformats.org/spreadsheetml/2006/main">
  <numFmts count="3">
    <numFmt numFmtId="43" formatCode="_-* #,##0.00\ _l_e_i_-;\-* #,##0.00\ _l_e_i_-;_-* &quot;-&quot;??\ _l_e_i_-;_-@_-"/>
    <numFmt numFmtId="164" formatCode="#,##0.0"/>
    <numFmt numFmtId="165" formatCode="#,##0.00_ ;[Red]\-#,##0.00\ "/>
  </numFmts>
  <fonts count="30">
    <font>
      <sz val="10"/>
      <name val="Arial"/>
      <charset val="238"/>
    </font>
    <font>
      <sz val="10"/>
      <name val="Arial"/>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sz val="10"/>
      <name val="Arial"/>
      <family val="2"/>
      <charset val="238"/>
    </font>
    <font>
      <i/>
      <sz val="10"/>
      <name val="Palatino Linotype"/>
      <family val="1"/>
      <charset val="238"/>
    </font>
    <font>
      <b/>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Arial"/>
      <family val="2"/>
    </font>
    <font>
      <sz val="12"/>
      <name val="Arial"/>
      <family val="2"/>
    </font>
    <font>
      <b/>
      <i/>
      <sz val="10"/>
      <name val="Arial"/>
      <family val="2"/>
    </font>
    <font>
      <b/>
      <i/>
      <sz val="14"/>
      <name val="Arial"/>
      <family val="2"/>
    </font>
    <font>
      <b/>
      <sz val="10"/>
      <name val="Arial"/>
      <family val="2"/>
    </font>
    <font>
      <b/>
      <sz val="9"/>
      <name val="Arial"/>
      <family val="2"/>
    </font>
    <font>
      <b/>
      <sz val="10"/>
      <name val="Arial"/>
      <family val="2"/>
      <charset val="238"/>
    </font>
    <font>
      <b/>
      <sz val="9"/>
      <name val="Arial"/>
      <family val="2"/>
      <charset val="238"/>
    </font>
    <font>
      <sz val="9"/>
      <name val="Arial"/>
      <family val="2"/>
      <charset val="238"/>
    </font>
    <font>
      <sz val="11"/>
      <name val="Times New Roman CE"/>
      <charset val="238"/>
    </font>
    <font>
      <b/>
      <sz val="11"/>
      <name val="Times New Roman CE"/>
    </font>
    <font>
      <sz val="11"/>
      <name val="Calibri"/>
      <family val="2"/>
      <charset val="238"/>
    </font>
    <font>
      <sz val="10"/>
      <color indexed="8"/>
      <name val="Arial"/>
      <family val="2"/>
    </font>
    <font>
      <sz val="11"/>
      <name val="Arial"/>
      <family val="2"/>
      <charset val="238"/>
    </font>
    <font>
      <i/>
      <sz val="11"/>
      <name val="Arial"/>
      <family val="2"/>
    </font>
    <font>
      <sz val="11"/>
      <name val="Arial"/>
      <family val="2"/>
    </font>
    <font>
      <sz val="8"/>
      <name val="Arial"/>
      <charset val="238"/>
    </font>
  </fonts>
  <fills count="3">
    <fill>
      <patternFill patternType="none"/>
    </fill>
    <fill>
      <patternFill patternType="gray125"/>
    </fill>
    <fill>
      <patternFill patternType="solid">
        <fgColor indexed="13"/>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4">
    <xf numFmtId="0" fontId="0" fillId="0" borderId="0"/>
    <xf numFmtId="43" fontId="13" fillId="0" borderId="0" applyFont="0" applyFill="0" applyBorder="0" applyAlignment="0" applyProtection="0"/>
    <xf numFmtId="3" fontId="6" fillId="0" borderId="0"/>
    <xf numFmtId="0" fontId="13" fillId="0" borderId="0"/>
    <xf numFmtId="0" fontId="6" fillId="0" borderId="0"/>
    <xf numFmtId="0" fontId="13" fillId="0" borderId="0"/>
    <xf numFmtId="0" fontId="13" fillId="0" borderId="0"/>
    <xf numFmtId="0" fontId="14" fillId="0" borderId="0"/>
    <xf numFmtId="0" fontId="1" fillId="0" borderId="0"/>
    <xf numFmtId="0" fontId="6" fillId="0" borderId="0"/>
    <xf numFmtId="0" fontId="6" fillId="0" borderId="0"/>
    <xf numFmtId="0" fontId="1" fillId="0" borderId="0"/>
    <xf numFmtId="9" fontId="13" fillId="0" borderId="0" applyFont="0" applyFill="0" applyBorder="0" applyAlignment="0" applyProtection="0"/>
    <xf numFmtId="0" fontId="13" fillId="0" borderId="0"/>
  </cellStyleXfs>
  <cellXfs count="136">
    <xf numFmtId="0" fontId="0" fillId="0" borderId="0" xfId="0"/>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xf numFmtId="0" fontId="2" fillId="0" borderId="0" xfId="0" applyFont="1" applyFill="1"/>
    <xf numFmtId="4" fontId="2" fillId="0" borderId="0" xfId="0" applyNumberFormat="1" applyFont="1" applyFill="1" applyBorder="1"/>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4" fontId="2" fillId="0" borderId="0" xfId="0" applyNumberFormat="1" applyFont="1" applyFill="1" applyBorder="1"/>
    <xf numFmtId="49"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 xfId="0" applyNumberFormat="1" applyFont="1" applyFill="1" applyBorder="1" applyAlignment="1">
      <alignment horizontal="center" vertical="top" wrapText="1"/>
    </xf>
    <xf numFmtId="3" fontId="5"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49" fontId="5" fillId="0" borderId="1" xfId="0" applyNumberFormat="1" applyFont="1" applyFill="1" applyBorder="1" applyAlignment="1">
      <alignment vertical="top" wrapText="1"/>
    </xf>
    <xf numFmtId="165" fontId="5" fillId="0" borderId="1" xfId="9" applyNumberFormat="1" applyFont="1" applyFill="1" applyBorder="1" applyAlignment="1" applyProtection="1">
      <alignment horizontal="left" wrapText="1"/>
    </xf>
    <xf numFmtId="0" fontId="5" fillId="0" borderId="0" xfId="0" applyFont="1" applyFill="1"/>
    <xf numFmtId="165" fontId="5" fillId="0" borderId="1" xfId="9" applyNumberFormat="1" applyFont="1" applyFill="1" applyBorder="1" applyAlignment="1">
      <alignment wrapText="1"/>
    </xf>
    <xf numFmtId="49" fontId="5" fillId="0" borderId="1" xfId="0" applyNumberFormat="1" applyFont="1" applyFill="1" applyBorder="1" applyAlignment="1">
      <alignment horizontal="left" vertical="top" wrapText="1"/>
    </xf>
    <xf numFmtId="49" fontId="2" fillId="0" borderId="1" xfId="0" applyNumberFormat="1" applyFont="1" applyFill="1" applyBorder="1" applyAlignment="1">
      <alignment vertical="top" wrapText="1"/>
    </xf>
    <xf numFmtId="4" fontId="2" fillId="0" borderId="1" xfId="9" applyNumberFormat="1" applyFont="1" applyFill="1" applyBorder="1" applyAlignment="1">
      <alignment wrapText="1"/>
    </xf>
    <xf numFmtId="165" fontId="2" fillId="0" borderId="1" xfId="9" applyNumberFormat="1" applyFont="1" applyFill="1" applyBorder="1" applyAlignment="1">
      <alignment wrapText="1"/>
    </xf>
    <xf numFmtId="165" fontId="2" fillId="0" borderId="1" xfId="9"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5" fontId="7" fillId="0" borderId="1" xfId="9" applyNumberFormat="1" applyFont="1" applyFill="1" applyBorder="1" applyAlignment="1">
      <alignment wrapText="1"/>
    </xf>
    <xf numFmtId="49" fontId="2" fillId="0" borderId="1" xfId="0" applyNumberFormat="1" applyFont="1" applyFill="1" applyBorder="1" applyAlignment="1">
      <alignment horizontal="left" vertical="top" wrapText="1"/>
    </xf>
    <xf numFmtId="165" fontId="5" fillId="0" borderId="1" xfId="10" applyNumberFormat="1" applyFont="1" applyFill="1" applyBorder="1" applyAlignment="1">
      <alignment wrapText="1"/>
    </xf>
    <xf numFmtId="165" fontId="2" fillId="0" borderId="1" xfId="10" applyNumberFormat="1" applyFont="1" applyFill="1" applyBorder="1" applyAlignment="1">
      <alignment wrapText="1"/>
    </xf>
    <xf numFmtId="49" fontId="9" fillId="0" borderId="1" xfId="0" applyNumberFormat="1" applyFont="1" applyFill="1" applyBorder="1" applyAlignment="1">
      <alignment vertical="top" wrapText="1"/>
    </xf>
    <xf numFmtId="4" fontId="2" fillId="0" borderId="1" xfId="0" applyNumberFormat="1" applyFont="1" applyFill="1" applyBorder="1" applyAlignment="1" applyProtection="1">
      <alignment wrapText="1"/>
    </xf>
    <xf numFmtId="4" fontId="2" fillId="0" borderId="1" xfId="0" applyNumberFormat="1" applyFont="1" applyFill="1" applyBorder="1" applyAlignment="1" applyProtection="1">
      <alignment horizontal="left" wrapText="1"/>
    </xf>
    <xf numFmtId="4" fontId="5" fillId="0" borderId="1" xfId="0" applyNumberFormat="1" applyFont="1" applyFill="1" applyBorder="1" applyAlignment="1" applyProtection="1">
      <alignment horizontal="left" wrapText="1"/>
    </xf>
    <xf numFmtId="165" fontId="10" fillId="0" borderId="1" xfId="9" applyNumberFormat="1" applyFont="1" applyFill="1" applyBorder="1" applyAlignment="1">
      <alignment wrapText="1"/>
    </xf>
    <xf numFmtId="4" fontId="2" fillId="0" borderId="1" xfId="9" applyNumberFormat="1" applyFont="1" applyFill="1" applyBorder="1" applyAlignment="1" applyProtection="1">
      <alignment wrapText="1"/>
    </xf>
    <xf numFmtId="165" fontId="10" fillId="0" borderId="1" xfId="9" applyNumberFormat="1" applyFont="1" applyFill="1" applyBorder="1" applyAlignment="1">
      <alignment horizontal="left" vertical="center" wrapText="1"/>
    </xf>
    <xf numFmtId="165" fontId="11" fillId="0" borderId="1" xfId="10" applyNumberFormat="1" applyFont="1" applyFill="1" applyBorder="1" applyAlignment="1">
      <alignment horizontal="left" vertical="center" wrapText="1"/>
    </xf>
    <xf numFmtId="165" fontId="10" fillId="0" borderId="1" xfId="10" applyNumberFormat="1" applyFont="1" applyFill="1" applyBorder="1" applyAlignment="1">
      <alignment horizontal="left" vertical="center" wrapText="1"/>
    </xf>
    <xf numFmtId="3" fontId="2" fillId="0" borderId="1" xfId="0" applyNumberFormat="1" applyFont="1" applyFill="1" applyBorder="1" applyAlignment="1" applyProtection="1">
      <alignment vertical="top" wrapText="1"/>
    </xf>
    <xf numFmtId="165" fontId="5" fillId="0" borderId="1" xfId="8" applyNumberFormat="1" applyFont="1" applyFill="1" applyBorder="1" applyAlignment="1">
      <alignment vertical="top" wrapText="1"/>
    </xf>
    <xf numFmtId="165" fontId="5" fillId="0" borderId="1" xfId="11" applyNumberFormat="1" applyFont="1" applyFill="1" applyBorder="1" applyAlignment="1" applyProtection="1">
      <alignment vertical="top" wrapText="1"/>
    </xf>
    <xf numFmtId="4" fontId="2" fillId="0" borderId="1" xfId="0" applyNumberFormat="1" applyFont="1" applyFill="1" applyBorder="1"/>
    <xf numFmtId="4" fontId="2" fillId="0" borderId="1" xfId="0" applyNumberFormat="1" applyFont="1" applyFill="1" applyBorder="1" applyAlignment="1">
      <alignment horizontal="left" vertical="center" wrapText="1"/>
    </xf>
    <xf numFmtId="2" fontId="2" fillId="0" borderId="1" xfId="9" applyNumberFormat="1" applyFont="1" applyFill="1" applyBorder="1" applyAlignment="1">
      <alignment wrapText="1"/>
    </xf>
    <xf numFmtId="165" fontId="5" fillId="0" borderId="1" xfId="9" applyNumberFormat="1" applyFont="1" applyFill="1" applyBorder="1" applyAlignment="1"/>
    <xf numFmtId="165" fontId="2" fillId="0" borderId="1" xfId="9" applyNumberFormat="1" applyFont="1" applyFill="1" applyBorder="1" applyAlignment="1"/>
    <xf numFmtId="3" fontId="5" fillId="0" borderId="1" xfId="0" applyNumberFormat="1" applyFont="1" applyFill="1" applyBorder="1" applyAlignment="1">
      <alignment wrapText="1"/>
    </xf>
    <xf numFmtId="3" fontId="2" fillId="0" borderId="1" xfId="0" applyNumberFormat="1" applyFont="1" applyFill="1" applyBorder="1" applyAlignment="1">
      <alignment wrapText="1"/>
    </xf>
    <xf numFmtId="0" fontId="0" fillId="0" borderId="0" xfId="0" applyFill="1" applyAlignment="1">
      <alignment wrapText="1"/>
    </xf>
    <xf numFmtId="0" fontId="15" fillId="0" borderId="0" xfId="0" applyFont="1" applyFill="1" applyAlignment="1">
      <alignment horizontal="left"/>
    </xf>
    <xf numFmtId="4" fontId="16" fillId="0" borderId="0" xfId="0" applyNumberFormat="1" applyFont="1" applyFill="1" applyAlignment="1">
      <alignment horizontal="center"/>
    </xf>
    <xf numFmtId="0" fontId="0" fillId="0" borderId="0" xfId="0" applyFill="1"/>
    <xf numFmtId="4" fontId="0" fillId="0" borderId="0" xfId="0" applyNumberFormat="1" applyFill="1" applyBorder="1"/>
    <xf numFmtId="0" fontId="0" fillId="0" borderId="0" xfId="0" applyFill="1" applyBorder="1"/>
    <xf numFmtId="0" fontId="16" fillId="0" borderId="0" xfId="0" applyFont="1" applyFill="1" applyAlignment="1">
      <alignment horizontal="left"/>
    </xf>
    <xf numFmtId="0" fontId="17" fillId="0" borderId="0" xfId="0" applyFont="1" applyFill="1" applyAlignment="1">
      <alignment vertical="center" wrapText="1"/>
    </xf>
    <xf numFmtId="0" fontId="17" fillId="0" borderId="0" xfId="0" applyFont="1" applyFill="1" applyBorder="1" applyAlignment="1">
      <alignment horizontal="left"/>
    </xf>
    <xf numFmtId="0" fontId="15" fillId="0" borderId="0" xfId="0" applyFont="1" applyFill="1" applyBorder="1"/>
    <xf numFmtId="0" fontId="13" fillId="0" borderId="0" xfId="0" applyFont="1" applyFill="1" applyBorder="1"/>
    <xf numFmtId="4" fontId="1" fillId="0" borderId="0" xfId="0" applyNumberFormat="1" applyFont="1" applyFill="1" applyBorder="1"/>
    <xf numFmtId="4" fontId="17"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4" fontId="17" fillId="0" borderId="0" xfId="0" applyNumberFormat="1" applyFont="1" applyFill="1" applyBorder="1" applyAlignment="1">
      <alignment horizontal="center" vertical="center" wrapText="1"/>
    </xf>
    <xf numFmtId="0" fontId="13" fillId="0" borderId="0" xfId="0" applyFont="1" applyFill="1"/>
    <xf numFmtId="3" fontId="17" fillId="0" borderId="1" xfId="0" applyNumberFormat="1" applyFont="1" applyFill="1" applyBorder="1" applyAlignment="1">
      <alignment horizontal="center"/>
    </xf>
    <xf numFmtId="3" fontId="17" fillId="0" borderId="1" xfId="0" applyNumberFormat="1" applyFont="1" applyFill="1" applyBorder="1" applyAlignment="1">
      <alignment horizontal="center" wrapText="1"/>
    </xf>
    <xf numFmtId="3" fontId="17" fillId="0" borderId="0" xfId="0" applyNumberFormat="1" applyFont="1" applyFill="1" applyBorder="1" applyAlignment="1">
      <alignment horizontal="center"/>
    </xf>
    <xf numFmtId="3" fontId="13" fillId="0" borderId="0" xfId="0" applyNumberFormat="1" applyFont="1" applyFill="1" applyBorder="1"/>
    <xf numFmtId="3" fontId="13" fillId="0" borderId="0" xfId="0" applyNumberFormat="1" applyFont="1" applyFill="1"/>
    <xf numFmtId="49" fontId="20" fillId="0" borderId="1" xfId="0" applyNumberFormat="1" applyFont="1" applyFill="1" applyBorder="1" applyAlignment="1">
      <alignment horizontal="left"/>
    </xf>
    <xf numFmtId="4" fontId="17" fillId="0" borderId="1" xfId="0" applyNumberFormat="1" applyFont="1" applyFill="1" applyBorder="1" applyAlignment="1">
      <alignment wrapText="1"/>
    </xf>
    <xf numFmtId="4" fontId="17" fillId="0" borderId="0" xfId="0" applyNumberFormat="1" applyFont="1" applyFill="1" applyBorder="1"/>
    <xf numFmtId="49" fontId="21" fillId="0" borderId="1" xfId="0" applyNumberFormat="1" applyFont="1" applyFill="1" applyBorder="1" applyAlignment="1">
      <alignment horizontal="left"/>
    </xf>
    <xf numFmtId="4" fontId="13" fillId="0" borderId="1" xfId="0" applyNumberFormat="1" applyFont="1" applyFill="1" applyBorder="1" applyAlignment="1">
      <alignment wrapText="1"/>
    </xf>
    <xf numFmtId="4" fontId="22" fillId="0" borderId="1" xfId="0" applyNumberFormat="1" applyFont="1" applyFill="1" applyBorder="1" applyAlignment="1">
      <alignment wrapText="1"/>
    </xf>
    <xf numFmtId="4" fontId="23" fillId="0" borderId="1" xfId="0" applyNumberFormat="1" applyFont="1" applyFill="1" applyBorder="1" applyAlignment="1">
      <alignment wrapText="1"/>
    </xf>
    <xf numFmtId="4" fontId="17" fillId="0" borderId="1" xfId="0" applyNumberFormat="1" applyFont="1" applyFill="1" applyBorder="1"/>
    <xf numFmtId="4" fontId="24" fillId="0" borderId="1" xfId="0" applyNumberFormat="1" applyFont="1" applyFill="1" applyBorder="1" applyAlignment="1">
      <alignment wrapText="1"/>
    </xf>
    <xf numFmtId="0" fontId="21" fillId="0" borderId="1" xfId="0" applyFont="1" applyFill="1" applyBorder="1" applyAlignment="1">
      <alignment wrapText="1"/>
    </xf>
    <xf numFmtId="49" fontId="21" fillId="0" borderId="1" xfId="4" applyNumberFormat="1" applyFont="1" applyFill="1" applyBorder="1" applyAlignment="1" applyProtection="1">
      <alignment horizontal="left"/>
      <protection locked="0"/>
    </xf>
    <xf numFmtId="4" fontId="13" fillId="0" borderId="1" xfId="4" applyNumberFormat="1" applyFont="1" applyFill="1" applyBorder="1" applyAlignment="1" applyProtection="1">
      <alignment wrapText="1"/>
      <protection locked="0"/>
    </xf>
    <xf numFmtId="49" fontId="18" fillId="0" borderId="1" xfId="0" applyNumberFormat="1" applyFont="1" applyFill="1" applyBorder="1" applyAlignment="1">
      <alignment horizontal="left"/>
    </xf>
    <xf numFmtId="0" fontId="17" fillId="0" borderId="0" xfId="0" applyFont="1" applyFill="1" applyBorder="1"/>
    <xf numFmtId="0" fontId="17" fillId="0" borderId="0" xfId="0" applyFont="1" applyFill="1"/>
    <xf numFmtId="0" fontId="17" fillId="0" borderId="1" xfId="0" applyFont="1" applyFill="1" applyBorder="1"/>
    <xf numFmtId="4" fontId="25" fillId="0" borderId="1" xfId="0" applyNumberFormat="1" applyFont="1" applyFill="1" applyBorder="1" applyAlignment="1">
      <alignment wrapText="1"/>
    </xf>
    <xf numFmtId="49" fontId="21" fillId="0" borderId="1" xfId="0" applyNumberFormat="1" applyFont="1" applyFill="1" applyBorder="1" applyAlignment="1" applyProtection="1">
      <alignment horizontal="left" vertical="center"/>
    </xf>
    <xf numFmtId="4" fontId="25" fillId="0" borderId="1" xfId="0" applyNumberFormat="1" applyFont="1" applyFill="1" applyBorder="1" applyAlignment="1" applyProtection="1">
      <alignment horizontal="left" wrapText="1"/>
    </xf>
    <xf numFmtId="4" fontId="21" fillId="0" borderId="1" xfId="0" applyNumberFormat="1" applyFont="1" applyFill="1" applyBorder="1" applyAlignment="1">
      <alignment horizontal="left"/>
    </xf>
    <xf numFmtId="4" fontId="13" fillId="0" borderId="1" xfId="0" applyNumberFormat="1" applyFont="1" applyFill="1" applyBorder="1" applyAlignment="1" applyProtection="1">
      <alignment horizontal="left" wrapText="1"/>
    </xf>
    <xf numFmtId="165" fontId="13" fillId="0" borderId="1" xfId="0" applyNumberFormat="1" applyFont="1" applyFill="1" applyBorder="1" applyAlignment="1" applyProtection="1">
      <alignment wrapText="1"/>
    </xf>
    <xf numFmtId="0" fontId="13" fillId="0" borderId="1" xfId="0" applyFont="1" applyFill="1" applyBorder="1" applyAlignment="1">
      <alignment wrapText="1"/>
    </xf>
    <xf numFmtId="165" fontId="13" fillId="0" borderId="1" xfId="9" applyNumberFormat="1" applyFont="1" applyFill="1" applyBorder="1" applyAlignment="1" applyProtection="1">
      <alignment wrapText="1"/>
    </xf>
    <xf numFmtId="4" fontId="13" fillId="0" borderId="0" xfId="0" applyNumberFormat="1" applyFont="1" applyFill="1" applyBorder="1"/>
    <xf numFmtId="0" fontId="13" fillId="0" borderId="1" xfId="0" applyFont="1" applyFill="1" applyBorder="1" applyAlignment="1">
      <alignment horizontal="left" vertical="center" wrapText="1"/>
    </xf>
    <xf numFmtId="0" fontId="26" fillId="0" borderId="0" xfId="0" applyFont="1" applyFill="1" applyBorder="1" applyAlignment="1">
      <alignment wrapText="1"/>
    </xf>
    <xf numFmtId="4" fontId="26" fillId="0" borderId="0" xfId="9" applyNumberFormat="1" applyFont="1" applyFill="1" applyBorder="1" applyAlignment="1">
      <alignment wrapText="1"/>
    </xf>
    <xf numFmtId="4" fontId="13" fillId="0" borderId="0" xfId="0" applyNumberFormat="1" applyFont="1" applyFill="1"/>
    <xf numFmtId="0" fontId="13" fillId="0" borderId="0" xfId="0" applyFont="1" applyFill="1" applyAlignment="1">
      <alignment wrapText="1"/>
    </xf>
    <xf numFmtId="0" fontId="28" fillId="0" borderId="0" xfId="0" applyFont="1" applyFill="1" applyAlignment="1">
      <alignment wrapText="1"/>
    </xf>
    <xf numFmtId="0" fontId="28" fillId="0" borderId="0" xfId="0" applyFont="1" applyFill="1"/>
    <xf numFmtId="0" fontId="28" fillId="0" borderId="0" xfId="0" applyFont="1" applyFill="1" applyBorder="1"/>
    <xf numFmtId="4" fontId="28" fillId="0" borderId="0" xfId="0" applyNumberFormat="1" applyFont="1" applyFill="1" applyBorder="1"/>
    <xf numFmtId="4" fontId="0" fillId="0" borderId="0" xfId="0" applyNumberFormat="1" applyFill="1"/>
    <xf numFmtId="0" fontId="15" fillId="0" borderId="0" xfId="0" applyFont="1" applyFill="1" applyAlignment="1">
      <alignment horizontal="right"/>
    </xf>
    <xf numFmtId="3" fontId="4" fillId="0" borderId="0" xfId="0" applyNumberFormat="1" applyFont="1" applyFill="1" applyBorder="1" applyAlignment="1">
      <alignment horizontal="right" wrapText="1"/>
    </xf>
    <xf numFmtId="4" fontId="13" fillId="0" borderId="1" xfId="0" applyNumberFormat="1" applyFont="1" applyFill="1" applyBorder="1"/>
    <xf numFmtId="4" fontId="19" fillId="0" borderId="1" xfId="0" applyNumberFormat="1" applyFont="1" applyFill="1" applyBorder="1"/>
    <xf numFmtId="4" fontId="5" fillId="0" borderId="1" xfId="10" applyNumberFormat="1" applyFont="1" applyFill="1" applyBorder="1" applyAlignment="1" applyProtection="1">
      <alignment horizontal="right" wrapText="1"/>
    </xf>
    <xf numFmtId="4" fontId="5" fillId="0" borderId="1" xfId="10" applyNumberFormat="1" applyFont="1" applyFill="1" applyBorder="1" applyAlignment="1">
      <alignment horizontal="right" wrapText="1"/>
    </xf>
    <xf numFmtId="4" fontId="4" fillId="0" borderId="1" xfId="0" applyNumberFormat="1" applyFont="1" applyFill="1" applyBorder="1" applyAlignment="1">
      <alignment horizontal="right"/>
    </xf>
    <xf numFmtId="4" fontId="2" fillId="0" borderId="1" xfId="10" applyNumberFormat="1" applyFont="1" applyFill="1" applyBorder="1" applyAlignment="1" applyProtection="1">
      <alignment horizontal="right" wrapText="1"/>
    </xf>
    <xf numFmtId="4" fontId="8" fillId="0" borderId="1" xfId="10" applyNumberFormat="1" applyFont="1" applyFill="1" applyBorder="1" applyAlignment="1">
      <alignment horizontal="right" wrapText="1"/>
    </xf>
    <xf numFmtId="4" fontId="5" fillId="0" borderId="1" xfId="10" applyNumberFormat="1" applyFont="1" applyFill="1" applyBorder="1" applyAlignment="1">
      <alignment horizontal="right"/>
    </xf>
    <xf numFmtId="4" fontId="2" fillId="0" borderId="1" xfId="0" applyNumberFormat="1" applyFont="1" applyFill="1" applyBorder="1" applyAlignment="1">
      <alignment vertical="top" wrapText="1"/>
    </xf>
    <xf numFmtId="4" fontId="8" fillId="0" borderId="1" xfId="10"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2" fillId="0" borderId="1" xfId="0" applyNumberFormat="1" applyFont="1" applyFill="1" applyBorder="1" applyProtection="1"/>
    <xf numFmtId="4" fontId="5" fillId="0" borderId="1" xfId="0" applyNumberFormat="1" applyFont="1" applyFill="1" applyBorder="1"/>
    <xf numFmtId="0" fontId="28" fillId="0" borderId="0" xfId="3" applyFont="1" applyFill="1"/>
    <xf numFmtId="4" fontId="28" fillId="0" borderId="0" xfId="3" applyNumberFormat="1" applyFont="1" applyFill="1"/>
    <xf numFmtId="0" fontId="13" fillId="0" borderId="0" xfId="3" applyFont="1" applyFill="1"/>
    <xf numFmtId="4" fontId="13" fillId="0" borderId="0" xfId="3" applyNumberFormat="1" applyFont="1" applyFill="1"/>
    <xf numFmtId="49" fontId="20" fillId="2" borderId="1" xfId="4" applyNumberFormat="1" applyFont="1" applyFill="1" applyBorder="1" applyAlignment="1" applyProtection="1">
      <alignment horizontal="left"/>
      <protection locked="0"/>
    </xf>
    <xf numFmtId="4" fontId="19" fillId="2" borderId="1" xfId="4" applyNumberFormat="1" applyFont="1" applyFill="1" applyBorder="1" applyAlignment="1" applyProtection="1">
      <alignment wrapText="1"/>
      <protection locked="0"/>
    </xf>
    <xf numFmtId="4" fontId="19" fillId="2" borderId="1" xfId="0" applyNumberFormat="1" applyFont="1" applyFill="1" applyBorder="1"/>
    <xf numFmtId="4" fontId="6" fillId="0" borderId="0" xfId="9" applyNumberFormat="1" applyFont="1" applyFill="1" applyBorder="1" applyAlignment="1">
      <alignment wrapText="1"/>
    </xf>
    <xf numFmtId="0" fontId="6" fillId="0" borderId="0" xfId="0" applyFont="1" applyFill="1" applyBorder="1" applyAlignment="1">
      <alignment wrapText="1"/>
    </xf>
    <xf numFmtId="0" fontId="18" fillId="0" borderId="0" xfId="0" applyFont="1" applyFill="1" applyBorder="1" applyAlignment="1">
      <alignment horizontal="center" wrapText="1"/>
    </xf>
    <xf numFmtId="0" fontId="27" fillId="0" borderId="0" xfId="0" applyFont="1" applyFill="1" applyAlignment="1">
      <alignment horizontal="left" wrapText="1"/>
    </xf>
    <xf numFmtId="0" fontId="17" fillId="0" borderId="0" xfId="0" applyFont="1" applyFill="1" applyBorder="1" applyAlignment="1">
      <alignment horizontal="center" wrapText="1"/>
    </xf>
    <xf numFmtId="0" fontId="17" fillId="0" borderId="0" xfId="0" applyFont="1" applyFill="1" applyBorder="1" applyAlignment="1">
      <alignment horizontal="center"/>
    </xf>
  </cellXfs>
  <cellStyles count="14">
    <cellStyle name="Comma 2" xfId="1"/>
    <cellStyle name="Comma0" xfId="2"/>
    <cellStyle name="Normal" xfId="0" builtinId="0"/>
    <cellStyle name="Normal 2" xfId="3"/>
    <cellStyle name="Normal 2 2" xfId="4"/>
    <cellStyle name="Normal 3" xfId="5"/>
    <cellStyle name="Normal 4" xfId="6"/>
    <cellStyle name="Normal 5" xfId="7"/>
    <cellStyle name="Normal_buget 2004 cf lg 507 2003 CU DEBL10% MAI cu virari" xfId="8"/>
    <cellStyle name="Normal_BUGET RECTIFICARE OUG 89 VIRARI FINALE" xfId="9"/>
    <cellStyle name="Normal_BUGET RECTIFICARE OUG 89 VIRARI FINALE_12.Cont executie CHELTUIELI DECEMBRIE 2014" xfId="10"/>
    <cellStyle name="Normal_LG 216 CALCULE BVC 2001" xfId="11"/>
    <cellStyle name="Percent 2" xfId="12"/>
    <cellStyle name="Style 1" xfId="1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L150"/>
  <sheetViews>
    <sheetView tabSelected="1" zoomScaleNormal="100" workbookViewId="0">
      <pane xSplit="3" ySplit="6" topLeftCell="D7" activePane="bottomRight" state="frozen"/>
      <selection activeCell="A104" sqref="A104:F104"/>
      <selection pane="topRight" activeCell="A104" sqref="A104:F104"/>
      <selection pane="bottomLeft" activeCell="A104" sqref="A104:F104"/>
      <selection pane="bottomRight" activeCell="F10" sqref="F10"/>
    </sheetView>
  </sheetViews>
  <sheetFormatPr defaultRowHeight="12.75"/>
  <cols>
    <col min="1" max="1" width="10.28515625" style="51" bestFit="1" customWidth="1"/>
    <col min="2" max="2" width="57.5703125" style="54" customWidth="1"/>
    <col min="3" max="3" width="14" style="107" customWidth="1"/>
    <col min="4" max="4" width="13.85546875" style="107" customWidth="1"/>
    <col min="5" max="6" width="18" style="54" customWidth="1"/>
    <col min="7" max="7" width="10.28515625" style="56" customWidth="1"/>
    <col min="8" max="8" width="9.140625" style="56"/>
    <col min="9" max="9" width="10" style="56" customWidth="1"/>
    <col min="10" max="10" width="10.7109375" style="56" customWidth="1"/>
    <col min="11" max="11" width="10" style="56" customWidth="1"/>
    <col min="12" max="12" width="10.28515625" style="56" customWidth="1"/>
    <col min="13" max="13" width="10" style="56" customWidth="1"/>
    <col min="14" max="14" width="10.85546875" style="56" customWidth="1"/>
    <col min="15" max="15" width="9.140625" style="56"/>
    <col min="16" max="16" width="9.7109375" style="56" customWidth="1"/>
    <col min="17" max="17" width="10.140625" style="56" customWidth="1"/>
    <col min="18" max="18" width="10.85546875" style="56" customWidth="1"/>
    <col min="19" max="19" width="9.7109375" style="56" customWidth="1"/>
    <col min="20" max="21" width="10.5703125" style="56" customWidth="1"/>
    <col min="22" max="22" width="10.85546875" style="56" customWidth="1"/>
    <col min="23" max="23" width="9.85546875" style="56" customWidth="1"/>
    <col min="24" max="24" width="9" style="56" customWidth="1"/>
    <col min="25" max="25" width="10.140625" style="56" customWidth="1"/>
    <col min="26" max="26" width="10.5703125" style="56" customWidth="1"/>
    <col min="27" max="27" width="10.7109375" style="56" customWidth="1"/>
    <col min="28" max="28" width="9.28515625" style="56" customWidth="1"/>
    <col min="29" max="29" width="10.28515625" style="56" customWidth="1"/>
    <col min="30" max="30" width="9.85546875" style="56" customWidth="1"/>
    <col min="31" max="31" width="10.7109375" style="56" customWidth="1"/>
    <col min="32" max="32" width="10" style="56" customWidth="1"/>
    <col min="33" max="33" width="10.28515625" style="56" customWidth="1"/>
    <col min="34" max="34" width="9.5703125" style="56" customWidth="1"/>
    <col min="35" max="35" width="10.7109375" style="56" customWidth="1"/>
    <col min="36" max="36" width="10.140625" style="56" bestFit="1" customWidth="1"/>
    <col min="37" max="37" width="10.5703125" style="56" customWidth="1"/>
    <col min="38" max="38" width="10" style="56" customWidth="1"/>
    <col min="39" max="39" width="10.85546875" style="56" customWidth="1"/>
    <col min="40" max="40" width="10.140625" style="56" customWidth="1"/>
    <col min="41" max="41" width="9.7109375" style="56" customWidth="1"/>
    <col min="42" max="42" width="10.85546875" style="56" customWidth="1"/>
    <col min="43" max="43" width="11.140625" style="56" customWidth="1"/>
    <col min="44" max="44" width="9.140625" style="56"/>
    <col min="45" max="45" width="10.5703125" style="56" customWidth="1"/>
    <col min="46" max="46" width="9.85546875" style="56" customWidth="1"/>
    <col min="47" max="47" width="10.85546875" style="56" customWidth="1"/>
    <col min="48" max="48" width="10.28515625" style="56" customWidth="1"/>
    <col min="49" max="49" width="8.5703125" style="56" customWidth="1"/>
    <col min="50" max="50" width="10.42578125" style="56" customWidth="1"/>
    <col min="51" max="52" width="9.85546875" style="56" customWidth="1"/>
    <col min="53" max="53" width="9.28515625" style="56" customWidth="1"/>
    <col min="54" max="54" width="9" style="56" customWidth="1"/>
    <col min="55" max="55" width="10.42578125" style="56" customWidth="1"/>
    <col min="56" max="56" width="11.28515625" style="56" customWidth="1"/>
    <col min="57" max="57" width="9.85546875" style="56" customWidth="1"/>
    <col min="58" max="58" width="10.42578125" style="56" customWidth="1"/>
    <col min="59" max="59" width="9.7109375" style="56" customWidth="1"/>
    <col min="60" max="60" width="11.140625" style="56" customWidth="1"/>
    <col min="61" max="61" width="10.42578125" style="56" customWidth="1"/>
    <col min="62" max="62" width="10" style="56" customWidth="1"/>
    <col min="63" max="63" width="10.140625" style="56" customWidth="1"/>
    <col min="64" max="64" width="10.7109375" style="56" customWidth="1"/>
    <col min="65" max="65" width="11.140625" style="56" customWidth="1"/>
    <col min="66" max="66" width="9.5703125" style="56" customWidth="1"/>
    <col min="67" max="67" width="11.28515625" style="56" customWidth="1"/>
    <col min="68" max="68" width="11" style="56" customWidth="1"/>
    <col min="69" max="69" width="9.85546875" style="56" customWidth="1"/>
    <col min="70" max="70" width="10.7109375" style="56" customWidth="1"/>
    <col min="71" max="71" width="10.28515625" style="56" customWidth="1"/>
    <col min="72" max="72" width="10.5703125" style="56" customWidth="1"/>
    <col min="73" max="73" width="9.5703125" style="56" customWidth="1"/>
    <col min="74" max="74" width="8.42578125" style="56" customWidth="1"/>
    <col min="75" max="75" width="10.7109375" style="56" customWidth="1"/>
    <col min="76" max="76" width="10.140625" style="56" customWidth="1"/>
    <col min="77" max="77" width="10.7109375" style="56" customWidth="1"/>
    <col min="78" max="78" width="9.85546875" style="56" customWidth="1"/>
    <col min="79" max="79" width="9.7109375" style="56" customWidth="1"/>
    <col min="80" max="80" width="10" style="56" customWidth="1"/>
    <col min="81" max="81" width="11.42578125" style="56" customWidth="1"/>
    <col min="82" max="82" width="10" style="56" customWidth="1"/>
    <col min="83" max="83" width="9.7109375" style="56" customWidth="1"/>
    <col min="84" max="84" width="10" style="56" customWidth="1"/>
    <col min="85" max="85" width="10.7109375" style="56" customWidth="1"/>
    <col min="86" max="86" width="9.28515625" style="56" customWidth="1"/>
    <col min="87" max="87" width="10.7109375" style="56" customWidth="1"/>
    <col min="88" max="88" width="10.140625" style="56" customWidth="1"/>
    <col min="89" max="89" width="10.85546875" style="56" customWidth="1"/>
    <col min="90" max="90" width="11.140625" style="56" customWidth="1"/>
    <col min="91" max="93" width="10.28515625" style="56" customWidth="1"/>
    <col min="94" max="94" width="9.5703125" style="56" customWidth="1"/>
    <col min="95" max="95" width="10.28515625" style="56" customWidth="1"/>
    <col min="96" max="96" width="9.5703125" style="56" customWidth="1"/>
    <col min="97" max="97" width="10.140625" style="56" customWidth="1"/>
    <col min="98" max="98" width="8.85546875" style="56" customWidth="1"/>
    <col min="99" max="99" width="9.42578125" style="56" customWidth="1"/>
    <col min="100" max="100" width="10.28515625" style="56" customWidth="1"/>
    <col min="101" max="101" width="9.85546875" style="56" customWidth="1"/>
    <col min="102" max="102" width="9.5703125" style="56" customWidth="1"/>
    <col min="103" max="103" width="9" style="56" customWidth="1"/>
    <col min="104" max="104" width="9.7109375" style="56" customWidth="1"/>
    <col min="105" max="106" width="10.42578125" style="56" customWidth="1"/>
    <col min="107" max="107" width="10.140625" style="56" customWidth="1"/>
    <col min="108" max="108" width="10.28515625" style="56" customWidth="1"/>
    <col min="109" max="109" width="11.5703125" style="56" customWidth="1"/>
    <col min="110" max="111" width="11.140625" style="56" customWidth="1"/>
    <col min="112" max="112" width="9.85546875" style="56" customWidth="1"/>
    <col min="113" max="113" width="8.5703125" style="56" customWidth="1"/>
    <col min="114" max="114" width="10.28515625" style="56" customWidth="1"/>
    <col min="115" max="115" width="10" style="56" customWidth="1"/>
    <col min="116" max="116" width="9.85546875" style="56" customWidth="1"/>
    <col min="117" max="117" width="10.140625" style="56" customWidth="1"/>
    <col min="118" max="118" width="11.7109375" style="56" customWidth="1"/>
    <col min="119" max="119" width="8.140625" style="56" customWidth="1"/>
    <col min="120" max="120" width="8.5703125" style="56" customWidth="1"/>
    <col min="121" max="121" width="10.140625" style="56" customWidth="1"/>
    <col min="122" max="122" width="11.7109375" style="56" customWidth="1"/>
    <col min="123" max="123" width="9.5703125" style="56" customWidth="1"/>
    <col min="124" max="124" width="9.42578125" style="56" customWidth="1"/>
    <col min="125" max="125" width="12.28515625" style="56" customWidth="1"/>
    <col min="126" max="126" width="11.42578125" style="56" customWidth="1"/>
    <col min="127" max="127" width="11.5703125" style="56" customWidth="1"/>
    <col min="128" max="128" width="11.42578125" style="56" customWidth="1"/>
    <col min="129" max="129" width="14.28515625" style="56" customWidth="1"/>
    <col min="130" max="130" width="10.5703125" style="56" customWidth="1"/>
    <col min="131" max="131" width="11.7109375" style="56" bestFit="1" customWidth="1"/>
    <col min="132" max="132" width="11" style="56" customWidth="1"/>
    <col min="133" max="133" width="12" style="56" customWidth="1"/>
    <col min="134" max="134" width="10.85546875" style="56" customWidth="1"/>
    <col min="135" max="135" width="11.5703125" style="56" customWidth="1"/>
    <col min="136" max="136" width="9.85546875" style="56" customWidth="1"/>
    <col min="137" max="137" width="10.5703125" style="56" customWidth="1"/>
    <col min="138" max="139" width="9.140625" style="56"/>
    <col min="140" max="140" width="10.5703125" style="56" customWidth="1"/>
    <col min="141" max="141" width="9.85546875" style="56" customWidth="1"/>
    <col min="142" max="142" width="10.140625" style="56" customWidth="1"/>
    <col min="143" max="144" width="9.140625" style="56"/>
    <col min="145" max="145" width="10.5703125" style="56" customWidth="1"/>
    <col min="146" max="146" width="10" style="56" customWidth="1"/>
    <col min="147" max="147" width="9.85546875" style="56" customWidth="1"/>
    <col min="148" max="149" width="9.140625" style="56"/>
    <col min="150" max="150" width="10.42578125" style="56" customWidth="1"/>
    <col min="151" max="151" width="9.7109375" style="56" customWidth="1"/>
    <col min="152" max="152" width="10" style="56" customWidth="1"/>
    <col min="153" max="154" width="9.140625" style="56"/>
    <col min="155" max="155" width="10.140625" style="56" customWidth="1"/>
    <col min="156" max="156" width="12.7109375" style="56" bestFit="1" customWidth="1"/>
    <col min="157" max="168" width="9.140625" style="56"/>
    <col min="169" max="16384" width="9.140625" style="54"/>
  </cols>
  <sheetData>
    <row r="1" spans="1:168" ht="18.75">
      <c r="B1" s="52" t="s">
        <v>416</v>
      </c>
      <c r="C1" s="53"/>
      <c r="D1" s="53"/>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row>
    <row r="2" spans="1:168" ht="17.25" customHeight="1">
      <c r="B2" s="57"/>
      <c r="C2" s="53"/>
      <c r="D2" s="53"/>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row>
    <row r="3" spans="1:168">
      <c r="A3" s="58"/>
      <c r="B3" s="59"/>
      <c r="C3" s="55"/>
      <c r="D3" s="55"/>
      <c r="E3" s="55"/>
      <c r="F3" s="55"/>
      <c r="EY3" s="60"/>
    </row>
    <row r="4" spans="1:168" ht="12.75" customHeight="1">
      <c r="B4" s="56"/>
      <c r="C4" s="62"/>
      <c r="D4" s="62"/>
      <c r="E4" s="55"/>
      <c r="F4" s="108" t="s">
        <v>405</v>
      </c>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5"/>
      <c r="EB4" s="135"/>
      <c r="EC4" s="135"/>
      <c r="ED4" s="135"/>
      <c r="EE4" s="135"/>
      <c r="EF4" s="134"/>
      <c r="EG4" s="134"/>
      <c r="EH4" s="134"/>
      <c r="EI4" s="134"/>
      <c r="EJ4" s="134"/>
      <c r="EK4" s="134"/>
      <c r="EL4" s="134"/>
      <c r="EM4" s="134"/>
      <c r="EN4" s="134"/>
      <c r="EO4" s="134"/>
      <c r="EP4" s="134"/>
      <c r="EQ4" s="134"/>
      <c r="ER4" s="134"/>
      <c r="ES4" s="134"/>
      <c r="ET4" s="134"/>
      <c r="EU4" s="134"/>
      <c r="EV4" s="134"/>
      <c r="EW4" s="134"/>
      <c r="EX4" s="134"/>
      <c r="EY4" s="134"/>
    </row>
    <row r="5" spans="1:168" s="67" customFormat="1" ht="76.5">
      <c r="A5" s="63" t="s">
        <v>0</v>
      </c>
      <c r="B5" s="63" t="s">
        <v>1</v>
      </c>
      <c r="C5" s="63" t="s">
        <v>247</v>
      </c>
      <c r="D5" s="64" t="s">
        <v>248</v>
      </c>
      <c r="E5" s="65" t="s">
        <v>249</v>
      </c>
      <c r="F5" s="65" t="s">
        <v>250</v>
      </c>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1"/>
      <c r="FA5" s="61"/>
      <c r="FB5" s="61"/>
      <c r="FC5" s="61"/>
      <c r="FD5" s="61"/>
      <c r="FE5" s="61"/>
      <c r="FF5" s="61"/>
      <c r="FG5" s="61"/>
      <c r="FH5" s="61"/>
      <c r="FI5" s="61"/>
      <c r="FJ5" s="61"/>
      <c r="FK5" s="61"/>
      <c r="FL5" s="61"/>
    </row>
    <row r="6" spans="1:168" s="72" customFormat="1">
      <c r="A6" s="68"/>
      <c r="B6" s="69"/>
      <c r="C6" s="68"/>
      <c r="D6" s="68"/>
      <c r="E6" s="68"/>
      <c r="F6" s="68"/>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1"/>
      <c r="FA6" s="71"/>
      <c r="FB6" s="71"/>
      <c r="FC6" s="71"/>
      <c r="FD6" s="71"/>
      <c r="FE6" s="71"/>
      <c r="FF6" s="71"/>
      <c r="FG6" s="71"/>
      <c r="FH6" s="71"/>
      <c r="FI6" s="71"/>
      <c r="FJ6" s="71"/>
      <c r="FK6" s="71"/>
      <c r="FL6" s="71"/>
    </row>
    <row r="7" spans="1:168">
      <c r="A7" s="73" t="s">
        <v>251</v>
      </c>
      <c r="B7" s="74" t="s">
        <v>252</v>
      </c>
      <c r="C7" s="80">
        <f>+C8+C63</f>
        <v>187153810</v>
      </c>
      <c r="D7" s="80">
        <f>+D8+D63</f>
        <v>140961260</v>
      </c>
      <c r="E7" s="80">
        <f>+E8+E63+E87</f>
        <v>126964434</v>
      </c>
      <c r="F7" s="80">
        <f>+F8+F63+F87</f>
        <v>15988761</v>
      </c>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55"/>
      <c r="FA7" s="55"/>
    </row>
    <row r="8" spans="1:168">
      <c r="A8" s="73" t="s">
        <v>253</v>
      </c>
      <c r="B8" s="74" t="s">
        <v>254</v>
      </c>
      <c r="C8" s="80">
        <f>+C14+C50+C9</f>
        <v>174368000</v>
      </c>
      <c r="D8" s="80">
        <f>+D14+D50+D9</f>
        <v>128494000</v>
      </c>
      <c r="E8" s="80">
        <f>+E14+E50+E9</f>
        <v>124327520</v>
      </c>
      <c r="F8" s="80">
        <f>+F14+F50+F9</f>
        <v>15834960</v>
      </c>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55"/>
      <c r="FA8" s="55"/>
    </row>
    <row r="9" spans="1:168">
      <c r="A9" s="73" t="s">
        <v>255</v>
      </c>
      <c r="B9" s="74" t="s">
        <v>256</v>
      </c>
      <c r="C9" s="80">
        <f>+C10+C11+C12+C13</f>
        <v>0</v>
      </c>
      <c r="D9" s="80">
        <f>+D10+D11+D12+D13</f>
        <v>0</v>
      </c>
      <c r="E9" s="80">
        <f>+E10+E11+E12+E13</f>
        <v>0</v>
      </c>
      <c r="F9" s="80">
        <f>+F10+F11+F12+F13</f>
        <v>0</v>
      </c>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55"/>
      <c r="FA9" s="55"/>
    </row>
    <row r="10" spans="1:168" ht="38.25">
      <c r="A10" s="73" t="s">
        <v>257</v>
      </c>
      <c r="B10" s="74" t="s">
        <v>258</v>
      </c>
      <c r="C10" s="80"/>
      <c r="D10" s="80"/>
      <c r="E10" s="80"/>
      <c r="F10" s="80"/>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55"/>
      <c r="FA10" s="55"/>
    </row>
    <row r="11" spans="1:168" ht="38.25">
      <c r="A11" s="73" t="s">
        <v>259</v>
      </c>
      <c r="B11" s="74" t="s">
        <v>260</v>
      </c>
      <c r="C11" s="80"/>
      <c r="D11" s="80"/>
      <c r="E11" s="80"/>
      <c r="F11" s="80"/>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c r="EY11" s="75"/>
      <c r="EZ11" s="55"/>
      <c r="FA11" s="55"/>
    </row>
    <row r="12" spans="1:168" ht="25.5">
      <c r="A12" s="73" t="s">
        <v>261</v>
      </c>
      <c r="B12" s="74" t="s">
        <v>262</v>
      </c>
      <c r="C12" s="80"/>
      <c r="D12" s="80"/>
      <c r="E12" s="80"/>
      <c r="F12" s="80"/>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55"/>
      <c r="FA12" s="55"/>
    </row>
    <row r="13" spans="1:168" ht="38.25">
      <c r="A13" s="73"/>
      <c r="B13" s="74" t="s">
        <v>263</v>
      </c>
      <c r="C13" s="80"/>
      <c r="D13" s="80"/>
      <c r="E13" s="80"/>
      <c r="F13" s="80"/>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55"/>
      <c r="FA13" s="55"/>
    </row>
    <row r="14" spans="1:168">
      <c r="A14" s="73" t="s">
        <v>264</v>
      </c>
      <c r="B14" s="74" t="s">
        <v>265</v>
      </c>
      <c r="C14" s="80">
        <f>+C15+C27</f>
        <v>174036000</v>
      </c>
      <c r="D14" s="80">
        <f>+D15+D27</f>
        <v>128319000</v>
      </c>
      <c r="E14" s="80">
        <f>+E15+E27</f>
        <v>124213926</v>
      </c>
      <c r="F14" s="80">
        <f>+F15+F27</f>
        <v>15827308</v>
      </c>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55"/>
      <c r="FA14" s="55"/>
    </row>
    <row r="15" spans="1:168">
      <c r="A15" s="73" t="s">
        <v>266</v>
      </c>
      <c r="B15" s="74" t="s">
        <v>267</v>
      </c>
      <c r="C15" s="80">
        <f>+C16+C23+C26</f>
        <v>17811000</v>
      </c>
      <c r="D15" s="80">
        <f>+D16+D23+D26</f>
        <v>14182000</v>
      </c>
      <c r="E15" s="80">
        <f>+E16+E23+E26</f>
        <v>17053171</v>
      </c>
      <c r="F15" s="80">
        <f>+F16+F23+F26</f>
        <v>1381953</v>
      </c>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55"/>
      <c r="FA15" s="55"/>
    </row>
    <row r="16" spans="1:168" ht="25.5">
      <c r="A16" s="73" t="s">
        <v>268</v>
      </c>
      <c r="B16" s="74" t="s">
        <v>269</v>
      </c>
      <c r="C16" s="80">
        <v>4497000</v>
      </c>
      <c r="D16" s="80">
        <v>4497000</v>
      </c>
      <c r="E16" s="80">
        <f>E17+E18+E20+E21+E22+E19</f>
        <v>7892433</v>
      </c>
      <c r="F16" s="80">
        <f>F17+F18+F20+F21+F22+F19</f>
        <v>631333</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55"/>
      <c r="FA16" s="55"/>
    </row>
    <row r="17" spans="1:157" ht="25.5">
      <c r="A17" s="76" t="s">
        <v>270</v>
      </c>
      <c r="B17" s="77" t="s">
        <v>271</v>
      </c>
      <c r="C17" s="80"/>
      <c r="D17" s="80"/>
      <c r="E17" s="110">
        <f>7318515+483634</f>
        <v>7802149</v>
      </c>
      <c r="F17" s="110">
        <v>577596</v>
      </c>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55"/>
      <c r="FA17" s="55"/>
    </row>
    <row r="18" spans="1:157" ht="25.5">
      <c r="A18" s="76" t="s">
        <v>272</v>
      </c>
      <c r="B18" s="77" t="s">
        <v>273</v>
      </c>
      <c r="C18" s="80"/>
      <c r="D18" s="80"/>
      <c r="E18" s="110">
        <f>36547+53737</f>
        <v>90284</v>
      </c>
      <c r="F18" s="110">
        <v>53737</v>
      </c>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c r="EY18" s="75"/>
      <c r="EZ18" s="55"/>
      <c r="FA18" s="55"/>
    </row>
    <row r="19" spans="1:157">
      <c r="A19" s="76" t="s">
        <v>274</v>
      </c>
      <c r="B19" s="77" t="s">
        <v>275</v>
      </c>
      <c r="C19" s="80"/>
      <c r="D19" s="80"/>
      <c r="E19" s="110"/>
      <c r="F19" s="110"/>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55"/>
      <c r="FA19" s="55"/>
    </row>
    <row r="20" spans="1:157" ht="25.5">
      <c r="A20" s="76" t="s">
        <v>276</v>
      </c>
      <c r="B20" s="77" t="s">
        <v>277</v>
      </c>
      <c r="C20" s="80"/>
      <c r="D20" s="80"/>
      <c r="E20" s="110"/>
      <c r="F20" s="110"/>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55"/>
      <c r="FA20" s="55"/>
    </row>
    <row r="21" spans="1:157" ht="25.5">
      <c r="A21" s="76" t="s">
        <v>278</v>
      </c>
      <c r="B21" s="77" t="s">
        <v>279</v>
      </c>
      <c r="C21" s="80"/>
      <c r="D21" s="80"/>
      <c r="E21" s="110"/>
      <c r="F21" s="110"/>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55"/>
      <c r="FA21" s="55"/>
    </row>
    <row r="22" spans="1:157" ht="43.5" customHeight="1">
      <c r="A22" s="76" t="s">
        <v>280</v>
      </c>
      <c r="B22" s="78" t="s">
        <v>281</v>
      </c>
      <c r="C22" s="80"/>
      <c r="D22" s="80"/>
      <c r="E22" s="110"/>
      <c r="F22" s="110"/>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55"/>
      <c r="FA22" s="55"/>
    </row>
    <row r="23" spans="1:157" ht="14.25">
      <c r="A23" s="73" t="s">
        <v>282</v>
      </c>
      <c r="B23" s="79" t="s">
        <v>62</v>
      </c>
      <c r="C23" s="111">
        <f>C24+C25</f>
        <v>699000</v>
      </c>
      <c r="D23" s="111">
        <f>D24+D25</f>
        <v>699000</v>
      </c>
      <c r="E23" s="111">
        <f>E24+E25</f>
        <v>607763</v>
      </c>
      <c r="F23" s="111">
        <f>F24+F25</f>
        <v>-526156</v>
      </c>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55"/>
      <c r="FA23" s="55"/>
    </row>
    <row r="24" spans="1:157" ht="30">
      <c r="A24" s="76" t="s">
        <v>283</v>
      </c>
      <c r="B24" s="78" t="s">
        <v>284</v>
      </c>
      <c r="C24" s="80">
        <v>699000</v>
      </c>
      <c r="D24" s="80">
        <v>699000</v>
      </c>
      <c r="E24" s="110">
        <v>608493</v>
      </c>
      <c r="F24" s="110">
        <v>-499306</v>
      </c>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55"/>
      <c r="FA24" s="55"/>
    </row>
    <row r="25" spans="1:157" ht="30">
      <c r="A25" s="76" t="s">
        <v>285</v>
      </c>
      <c r="B25" s="78" t="s">
        <v>286</v>
      </c>
      <c r="C25" s="80"/>
      <c r="D25" s="80"/>
      <c r="E25" s="110">
        <v>-730</v>
      </c>
      <c r="F25" s="110">
        <v>-26850</v>
      </c>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55"/>
      <c r="FA25" s="55"/>
    </row>
    <row r="26" spans="1:157" ht="30">
      <c r="A26" s="76" t="s">
        <v>411</v>
      </c>
      <c r="B26" s="78" t="s">
        <v>287</v>
      </c>
      <c r="C26" s="80">
        <v>12615000</v>
      </c>
      <c r="D26" s="80">
        <f>5497000+3489000</f>
        <v>8986000</v>
      </c>
      <c r="E26" s="110">
        <v>8552975</v>
      </c>
      <c r="F26" s="110">
        <v>1276776</v>
      </c>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55"/>
      <c r="FA26" s="55"/>
    </row>
    <row r="27" spans="1:157">
      <c r="A27" s="73" t="s">
        <v>288</v>
      </c>
      <c r="B27" s="74" t="s">
        <v>289</v>
      </c>
      <c r="C27" s="80">
        <f>C28+C34+C49+C35+C36+C37+C38+C39+C40+C41+C42+C43+C44+C45+C46+C47</f>
        <v>156225000</v>
      </c>
      <c r="D27" s="80">
        <f>D28+D34+D49+D35+D36+D37+D38+D39+D40+D41+D42+D43+D44+D45+D46+D47</f>
        <v>114137000</v>
      </c>
      <c r="E27" s="80">
        <f>E28+E34+E49+E35+E36+E37+E38+E39+E40+E41+E42+E43+E44+E45+E46+E47+E48</f>
        <v>107160755</v>
      </c>
      <c r="F27" s="80">
        <f>F28+F34+F49+F35+F36+F37+F38+F39+F40+F41+F42+F43+F44+F45+F46+F47+F48</f>
        <v>14445355</v>
      </c>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55"/>
      <c r="FA27" s="55"/>
    </row>
    <row r="28" spans="1:157" ht="25.5">
      <c r="A28" s="73" t="s">
        <v>290</v>
      </c>
      <c r="B28" s="74" t="s">
        <v>291</v>
      </c>
      <c r="C28" s="80">
        <v>154681000</v>
      </c>
      <c r="D28" s="80">
        <f>71950000+41274000</f>
        <v>113224000</v>
      </c>
      <c r="E28" s="80">
        <f>E29+E30+E31+E32+E33</f>
        <v>105588883</v>
      </c>
      <c r="F28" s="80">
        <f>F29+F30+F31+F32+F33</f>
        <v>14194048</v>
      </c>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55"/>
      <c r="FA28" s="55"/>
    </row>
    <row r="29" spans="1:157" ht="25.5">
      <c r="A29" s="76" t="s">
        <v>292</v>
      </c>
      <c r="B29" s="77" t="s">
        <v>293</v>
      </c>
      <c r="C29" s="80"/>
      <c r="D29" s="80"/>
      <c r="E29" s="110">
        <v>101471611</v>
      </c>
      <c r="F29" s="110">
        <v>13805208</v>
      </c>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55"/>
      <c r="FA29" s="55"/>
    </row>
    <row r="30" spans="1:157" ht="45">
      <c r="A30" s="76" t="s">
        <v>294</v>
      </c>
      <c r="B30" s="81" t="s">
        <v>295</v>
      </c>
      <c r="C30" s="80"/>
      <c r="D30" s="80"/>
      <c r="E30" s="110">
        <v>4049387</v>
      </c>
      <c r="F30" s="110">
        <v>379741</v>
      </c>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c r="EX30" s="75"/>
      <c r="EY30" s="75"/>
      <c r="EZ30" s="55"/>
      <c r="FA30" s="55"/>
    </row>
    <row r="31" spans="1:157" ht="27.75" customHeight="1">
      <c r="A31" s="76" t="s">
        <v>296</v>
      </c>
      <c r="B31" s="77" t="s">
        <v>297</v>
      </c>
      <c r="C31" s="80"/>
      <c r="D31" s="80"/>
      <c r="E31" s="110"/>
      <c r="F31" s="110"/>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55"/>
      <c r="FA31" s="55"/>
    </row>
    <row r="32" spans="1:157">
      <c r="A32" s="76" t="s">
        <v>298</v>
      </c>
      <c r="B32" s="77" t="s">
        <v>299</v>
      </c>
      <c r="C32" s="80"/>
      <c r="D32" s="80"/>
      <c r="E32" s="110">
        <v>67885</v>
      </c>
      <c r="F32" s="110">
        <v>9099</v>
      </c>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55"/>
      <c r="FA32" s="55"/>
    </row>
    <row r="33" spans="1:157">
      <c r="A33" s="76" t="s">
        <v>300</v>
      </c>
      <c r="B33" s="77" t="s">
        <v>301</v>
      </c>
      <c r="C33" s="80"/>
      <c r="D33" s="80"/>
      <c r="E33" s="110"/>
      <c r="F33" s="110"/>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55"/>
      <c r="FA33" s="55"/>
    </row>
    <row r="34" spans="1:157">
      <c r="A34" s="76" t="s">
        <v>302</v>
      </c>
      <c r="B34" s="77" t="s">
        <v>303</v>
      </c>
      <c r="C34" s="80"/>
      <c r="D34" s="80"/>
      <c r="E34" s="110"/>
      <c r="F34" s="110"/>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55"/>
      <c r="FA34" s="55"/>
    </row>
    <row r="35" spans="1:157" ht="24">
      <c r="A35" s="76" t="s">
        <v>304</v>
      </c>
      <c r="B35" s="82" t="s">
        <v>305</v>
      </c>
      <c r="C35" s="80"/>
      <c r="D35" s="80"/>
      <c r="E35" s="110"/>
      <c r="F35" s="110"/>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55"/>
      <c r="FA35" s="55"/>
    </row>
    <row r="36" spans="1:157" ht="38.25">
      <c r="A36" s="76" t="s">
        <v>306</v>
      </c>
      <c r="B36" s="77" t="s">
        <v>307</v>
      </c>
      <c r="C36" s="80">
        <v>24000</v>
      </c>
      <c r="D36" s="80">
        <f>11000+8000</f>
        <v>19000</v>
      </c>
      <c r="E36" s="110">
        <v>5766</v>
      </c>
      <c r="F36" s="110">
        <v>338</v>
      </c>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55"/>
      <c r="FA36" s="55"/>
    </row>
    <row r="37" spans="1:157" ht="51">
      <c r="A37" s="76" t="s">
        <v>308</v>
      </c>
      <c r="B37" s="77" t="s">
        <v>309</v>
      </c>
      <c r="C37" s="80">
        <v>114000</v>
      </c>
      <c r="D37" s="80">
        <f>63000+31000</f>
        <v>94000</v>
      </c>
      <c r="E37" s="110">
        <v>1242</v>
      </c>
      <c r="F37" s="110">
        <v>24</v>
      </c>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55"/>
      <c r="FA37" s="55"/>
    </row>
    <row r="38" spans="1:157" ht="38.25">
      <c r="A38" s="76" t="s">
        <v>310</v>
      </c>
      <c r="B38" s="77" t="s">
        <v>311</v>
      </c>
      <c r="C38" s="80"/>
      <c r="D38" s="80"/>
      <c r="E38" s="110"/>
      <c r="F38" s="110"/>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55"/>
      <c r="FA38" s="55"/>
    </row>
    <row r="39" spans="1:157" ht="38.25">
      <c r="A39" s="76" t="s">
        <v>312</v>
      </c>
      <c r="B39" s="77" t="s">
        <v>313</v>
      </c>
      <c r="C39" s="80">
        <v>1000</v>
      </c>
      <c r="D39" s="80"/>
      <c r="E39" s="110">
        <v>755</v>
      </c>
      <c r="F39" s="110"/>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55"/>
      <c r="FA39" s="55"/>
    </row>
    <row r="40" spans="1:157" ht="38.25">
      <c r="A40" s="76" t="s">
        <v>314</v>
      </c>
      <c r="B40" s="77" t="s">
        <v>315</v>
      </c>
      <c r="C40" s="80"/>
      <c r="D40" s="80"/>
      <c r="E40" s="110"/>
      <c r="F40" s="110"/>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c r="EX40" s="75"/>
      <c r="EY40" s="75"/>
      <c r="EZ40" s="55"/>
      <c r="FA40" s="55"/>
    </row>
    <row r="41" spans="1:157" ht="38.25">
      <c r="A41" s="76" t="s">
        <v>316</v>
      </c>
      <c r="B41" s="77" t="s">
        <v>317</v>
      </c>
      <c r="C41" s="80">
        <v>9000</v>
      </c>
      <c r="D41" s="80">
        <v>7000</v>
      </c>
      <c r="E41" s="110"/>
      <c r="F41" s="110"/>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55"/>
      <c r="FA41" s="55"/>
    </row>
    <row r="42" spans="1:157" ht="25.5">
      <c r="A42" s="76" t="s">
        <v>318</v>
      </c>
      <c r="B42" s="77" t="s">
        <v>319</v>
      </c>
      <c r="C42" s="80">
        <v>557000</v>
      </c>
      <c r="D42" s="80">
        <f>153000+129000</f>
        <v>282000</v>
      </c>
      <c r="E42" s="110">
        <v>600017</v>
      </c>
      <c r="F42" s="110">
        <v>47575</v>
      </c>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55"/>
      <c r="FA42" s="55"/>
    </row>
    <row r="43" spans="1:157" ht="30" customHeight="1">
      <c r="A43" s="76" t="s">
        <v>320</v>
      </c>
      <c r="B43" s="77" t="s">
        <v>321</v>
      </c>
      <c r="C43" s="80">
        <v>706000</v>
      </c>
      <c r="D43" s="80">
        <f>293000+180000</f>
        <v>473000</v>
      </c>
      <c r="E43" s="110">
        <v>135066</v>
      </c>
      <c r="F43" s="110">
        <v>8472</v>
      </c>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c r="EX43" s="75"/>
      <c r="EY43" s="75"/>
      <c r="EZ43" s="55"/>
      <c r="FA43" s="55"/>
    </row>
    <row r="44" spans="1:157">
      <c r="A44" s="76" t="s">
        <v>322</v>
      </c>
      <c r="B44" s="77" t="s">
        <v>323</v>
      </c>
      <c r="C44" s="80">
        <v>133000</v>
      </c>
      <c r="D44" s="80">
        <f>12000+26000</f>
        <v>38000</v>
      </c>
      <c r="E44" s="110">
        <v>803527</v>
      </c>
      <c r="F44" s="110">
        <v>193411</v>
      </c>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c r="EX44" s="75"/>
      <c r="EY44" s="75"/>
      <c r="EZ44" s="55"/>
      <c r="FA44" s="55"/>
    </row>
    <row r="45" spans="1:157">
      <c r="A45" s="76" t="s">
        <v>324</v>
      </c>
      <c r="B45" s="77" t="s">
        <v>325</v>
      </c>
      <c r="C45" s="80"/>
      <c r="D45" s="80"/>
      <c r="E45" s="110">
        <v>10956</v>
      </c>
      <c r="F45" s="110">
        <v>1487</v>
      </c>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55"/>
      <c r="FA45" s="55"/>
    </row>
    <row r="46" spans="1:157" ht="38.25" customHeight="1">
      <c r="A46" s="83" t="s">
        <v>326</v>
      </c>
      <c r="B46" s="84" t="s">
        <v>327</v>
      </c>
      <c r="C46" s="80"/>
      <c r="D46" s="80"/>
      <c r="E46" s="110">
        <v>21</v>
      </c>
      <c r="F46" s="110"/>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55"/>
      <c r="FA46" s="55"/>
    </row>
    <row r="47" spans="1:157">
      <c r="A47" s="83" t="s">
        <v>328</v>
      </c>
      <c r="B47" s="84" t="s">
        <v>329</v>
      </c>
      <c r="C47" s="80"/>
      <c r="D47" s="80"/>
      <c r="E47" s="110">
        <v>14496</v>
      </c>
      <c r="F47" s="110">
        <v>0</v>
      </c>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55"/>
      <c r="FA47" s="55"/>
    </row>
    <row r="48" spans="1:157" ht="38.25">
      <c r="A48" s="127" t="s">
        <v>412</v>
      </c>
      <c r="B48" s="128" t="s">
        <v>413</v>
      </c>
      <c r="C48" s="129"/>
      <c r="D48" s="129"/>
      <c r="E48" s="129">
        <v>26</v>
      </c>
      <c r="F48" s="129">
        <v>0</v>
      </c>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55"/>
      <c r="FA48" s="55"/>
    </row>
    <row r="49" spans="1:168">
      <c r="A49" s="76" t="s">
        <v>330</v>
      </c>
      <c r="B49" s="77" t="s">
        <v>331</v>
      </c>
      <c r="C49" s="80"/>
      <c r="D49" s="80"/>
      <c r="E49" s="110"/>
      <c r="F49" s="110"/>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c r="EW49" s="75"/>
      <c r="EX49" s="75"/>
      <c r="EY49" s="75"/>
      <c r="EZ49" s="55"/>
      <c r="FA49" s="55"/>
    </row>
    <row r="50" spans="1:168">
      <c r="A50" s="73" t="s">
        <v>332</v>
      </c>
      <c r="B50" s="74" t="s">
        <v>333</v>
      </c>
      <c r="C50" s="80">
        <f>+C51+C56</f>
        <v>332000</v>
      </c>
      <c r="D50" s="80">
        <f>+D51+D56</f>
        <v>175000</v>
      </c>
      <c r="E50" s="80">
        <f>+E51+E56</f>
        <v>113594</v>
      </c>
      <c r="F50" s="80">
        <f>+F51+F56</f>
        <v>7652</v>
      </c>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c r="EX50" s="75"/>
      <c r="EY50" s="75"/>
      <c r="EZ50" s="55"/>
      <c r="FA50" s="55"/>
    </row>
    <row r="51" spans="1:168">
      <c r="A51" s="73" t="s">
        <v>334</v>
      </c>
      <c r="B51" s="74" t="s">
        <v>335</v>
      </c>
      <c r="C51" s="80">
        <f>+C52+C54</f>
        <v>0</v>
      </c>
      <c r="D51" s="80">
        <f>+D52+D54</f>
        <v>0</v>
      </c>
      <c r="E51" s="80">
        <f>+E52+E54</f>
        <v>0</v>
      </c>
      <c r="F51" s="80">
        <f>+F52+F54</f>
        <v>0</v>
      </c>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c r="ER51" s="75"/>
      <c r="ES51" s="75"/>
      <c r="ET51" s="75"/>
      <c r="EU51" s="75"/>
      <c r="EV51" s="75"/>
      <c r="EW51" s="75"/>
      <c r="EX51" s="75"/>
      <c r="EY51" s="75"/>
      <c r="EZ51" s="55"/>
      <c r="FA51" s="55"/>
    </row>
    <row r="52" spans="1:168">
      <c r="A52" s="73" t="s">
        <v>336</v>
      </c>
      <c r="B52" s="74" t="s">
        <v>337</v>
      </c>
      <c r="C52" s="80">
        <f>+C53</f>
        <v>0</v>
      </c>
      <c r="D52" s="80">
        <f>+D53</f>
        <v>0</v>
      </c>
      <c r="E52" s="80">
        <f>+E53</f>
        <v>0</v>
      </c>
      <c r="F52" s="80">
        <f>+F53</f>
        <v>0</v>
      </c>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55"/>
      <c r="FA52" s="55"/>
    </row>
    <row r="53" spans="1:168">
      <c r="A53" s="76" t="s">
        <v>338</v>
      </c>
      <c r="B53" s="77" t="s">
        <v>339</v>
      </c>
      <c r="C53" s="80"/>
      <c r="D53" s="80"/>
      <c r="E53" s="110"/>
      <c r="F53" s="110"/>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55"/>
      <c r="FA53" s="55"/>
    </row>
    <row r="54" spans="1:168">
      <c r="A54" s="73" t="s">
        <v>340</v>
      </c>
      <c r="B54" s="74" t="s">
        <v>341</v>
      </c>
      <c r="C54" s="80">
        <f>+C55</f>
        <v>0</v>
      </c>
      <c r="D54" s="80">
        <f>+D55</f>
        <v>0</v>
      </c>
      <c r="E54" s="80">
        <f>+E55</f>
        <v>0</v>
      </c>
      <c r="F54" s="80">
        <f>+F55</f>
        <v>0</v>
      </c>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c r="EO54" s="75"/>
      <c r="EP54" s="75"/>
      <c r="EQ54" s="75"/>
      <c r="ER54" s="75"/>
      <c r="ES54" s="75"/>
      <c r="ET54" s="75"/>
      <c r="EU54" s="75"/>
      <c r="EV54" s="75"/>
      <c r="EW54" s="75"/>
      <c r="EX54" s="75"/>
      <c r="EY54" s="75"/>
      <c r="EZ54" s="55"/>
      <c r="FA54" s="55"/>
    </row>
    <row r="55" spans="1:168">
      <c r="A55" s="76" t="s">
        <v>342</v>
      </c>
      <c r="B55" s="77" t="s">
        <v>343</v>
      </c>
      <c r="C55" s="80"/>
      <c r="D55" s="80"/>
      <c r="E55" s="110"/>
      <c r="F55" s="110"/>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c r="ER55" s="75"/>
      <c r="ES55" s="75"/>
      <c r="ET55" s="75"/>
      <c r="EU55" s="75"/>
      <c r="EV55" s="75"/>
      <c r="EW55" s="75"/>
      <c r="EX55" s="75"/>
      <c r="EY55" s="75"/>
      <c r="EZ55" s="55"/>
      <c r="FA55" s="55"/>
    </row>
    <row r="56" spans="1:168" s="87" customFormat="1">
      <c r="A56" s="85" t="s">
        <v>344</v>
      </c>
      <c r="B56" s="74" t="s">
        <v>345</v>
      </c>
      <c r="C56" s="80">
        <f>+C57+C61</f>
        <v>332000</v>
      </c>
      <c r="D56" s="80">
        <f>+D57+D61</f>
        <v>175000</v>
      </c>
      <c r="E56" s="80">
        <f>+E57+E61</f>
        <v>113594</v>
      </c>
      <c r="F56" s="80">
        <f>+F57+F61</f>
        <v>7652</v>
      </c>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c r="EX56" s="75"/>
      <c r="EY56" s="75"/>
      <c r="EZ56" s="75"/>
      <c r="FA56" s="75"/>
      <c r="FB56" s="86"/>
      <c r="FC56" s="86"/>
      <c r="FD56" s="86"/>
      <c r="FE56" s="86"/>
      <c r="FF56" s="86"/>
      <c r="FG56" s="86"/>
      <c r="FH56" s="86"/>
      <c r="FI56" s="86"/>
      <c r="FJ56" s="86"/>
      <c r="FK56" s="86"/>
      <c r="FL56" s="86"/>
    </row>
    <row r="57" spans="1:168">
      <c r="A57" s="73" t="s">
        <v>346</v>
      </c>
      <c r="B57" s="74" t="s">
        <v>347</v>
      </c>
      <c r="C57" s="80">
        <f>C60+C58+C59</f>
        <v>332000</v>
      </c>
      <c r="D57" s="80">
        <f>D60+D58+D59</f>
        <v>175000</v>
      </c>
      <c r="E57" s="80">
        <f>E60+E58+E59</f>
        <v>113594</v>
      </c>
      <c r="F57" s="80">
        <f>F60+F58+F59</f>
        <v>7652</v>
      </c>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c r="EO57" s="75"/>
      <c r="EP57" s="75"/>
      <c r="EQ57" s="75"/>
      <c r="ER57" s="75"/>
      <c r="ES57" s="75"/>
      <c r="ET57" s="75"/>
      <c r="EU57" s="75"/>
      <c r="EV57" s="75"/>
      <c r="EW57" s="75"/>
      <c r="EX57" s="75"/>
      <c r="EY57" s="75"/>
      <c r="EZ57" s="55"/>
      <c r="FA57" s="55"/>
    </row>
    <row r="58" spans="1:168">
      <c r="A58" s="88" t="s">
        <v>348</v>
      </c>
      <c r="B58" s="74" t="s">
        <v>349</v>
      </c>
      <c r="C58" s="80"/>
      <c r="D58" s="80"/>
      <c r="E58" s="80"/>
      <c r="F58" s="80"/>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c r="EO58" s="75"/>
      <c r="EP58" s="75"/>
      <c r="EQ58" s="75"/>
      <c r="ER58" s="75"/>
      <c r="ES58" s="75"/>
      <c r="ET58" s="75"/>
      <c r="EU58" s="75"/>
      <c r="EV58" s="75"/>
      <c r="EW58" s="75"/>
      <c r="EX58" s="75"/>
      <c r="EY58" s="75"/>
      <c r="EZ58" s="55"/>
      <c r="FA58" s="55"/>
    </row>
    <row r="59" spans="1:168">
      <c r="A59" s="88" t="s">
        <v>350</v>
      </c>
      <c r="B59" s="74" t="s">
        <v>351</v>
      </c>
      <c r="C59" s="80"/>
      <c r="D59" s="80"/>
      <c r="E59" s="80"/>
      <c r="F59" s="80"/>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c r="EO59" s="75"/>
      <c r="EP59" s="75"/>
      <c r="EQ59" s="75"/>
      <c r="ER59" s="75"/>
      <c r="ES59" s="75"/>
      <c r="ET59" s="75"/>
      <c r="EU59" s="75"/>
      <c r="EV59" s="75"/>
      <c r="EW59" s="75"/>
      <c r="EX59" s="75"/>
      <c r="EY59" s="75"/>
      <c r="EZ59" s="55"/>
      <c r="FA59" s="55"/>
    </row>
    <row r="60" spans="1:168">
      <c r="A60" s="76" t="s">
        <v>352</v>
      </c>
      <c r="B60" s="89" t="s">
        <v>353</v>
      </c>
      <c r="C60" s="80">
        <v>332000</v>
      </c>
      <c r="D60" s="80">
        <f>117000+58000</f>
        <v>175000</v>
      </c>
      <c r="E60" s="110">
        <v>113594</v>
      </c>
      <c r="F60" s="110">
        <v>7652</v>
      </c>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c r="EO60" s="75"/>
      <c r="EP60" s="75"/>
      <c r="EQ60" s="75"/>
      <c r="ER60" s="75"/>
      <c r="ES60" s="75"/>
      <c r="ET60" s="75"/>
      <c r="EU60" s="75"/>
      <c r="EV60" s="75"/>
      <c r="EW60" s="75"/>
      <c r="EX60" s="75"/>
      <c r="EY60" s="75"/>
      <c r="EZ60" s="55"/>
      <c r="FA60" s="55"/>
    </row>
    <row r="61" spans="1:168">
      <c r="A61" s="73" t="s">
        <v>354</v>
      </c>
      <c r="B61" s="74" t="s">
        <v>355</v>
      </c>
      <c r="C61" s="80">
        <f>C62</f>
        <v>0</v>
      </c>
      <c r="D61" s="80">
        <f>D62</f>
        <v>0</v>
      </c>
      <c r="E61" s="80">
        <f>E62</f>
        <v>0</v>
      </c>
      <c r="F61" s="80">
        <f>F62</f>
        <v>0</v>
      </c>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c r="EO61" s="75"/>
      <c r="EP61" s="75"/>
      <c r="EQ61" s="75"/>
      <c r="ER61" s="75"/>
      <c r="ES61" s="75"/>
      <c r="ET61" s="75"/>
      <c r="EU61" s="75"/>
      <c r="EV61" s="75"/>
      <c r="EW61" s="75"/>
      <c r="EX61" s="75"/>
      <c r="EY61" s="75"/>
      <c r="EZ61" s="55"/>
      <c r="FA61" s="55"/>
    </row>
    <row r="62" spans="1:168">
      <c r="A62" s="76" t="s">
        <v>356</v>
      </c>
      <c r="B62" s="89" t="s">
        <v>357</v>
      </c>
      <c r="C62" s="80"/>
      <c r="D62" s="80"/>
      <c r="E62" s="110"/>
      <c r="F62" s="110"/>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55"/>
      <c r="FA62" s="55"/>
    </row>
    <row r="63" spans="1:168">
      <c r="A63" s="73" t="s">
        <v>358</v>
      </c>
      <c r="B63" s="74" t="s">
        <v>359</v>
      </c>
      <c r="C63" s="80">
        <f>+C64</f>
        <v>12785810</v>
      </c>
      <c r="D63" s="80">
        <f>+D64</f>
        <v>12467260</v>
      </c>
      <c r="E63" s="80">
        <f>+E64</f>
        <v>494622</v>
      </c>
      <c r="F63" s="80">
        <f>+F64</f>
        <v>273</v>
      </c>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c r="EO63" s="75"/>
      <c r="EP63" s="75"/>
      <c r="EQ63" s="75"/>
      <c r="ER63" s="75"/>
      <c r="ES63" s="75"/>
      <c r="ET63" s="75"/>
      <c r="EU63" s="75"/>
      <c r="EV63" s="75"/>
      <c r="EW63" s="75"/>
      <c r="EX63" s="75"/>
      <c r="EY63" s="75"/>
      <c r="EZ63" s="55"/>
      <c r="FA63" s="55"/>
    </row>
    <row r="64" spans="1:168" ht="25.5">
      <c r="A64" s="73" t="s">
        <v>360</v>
      </c>
      <c r="B64" s="74" t="s">
        <v>361</v>
      </c>
      <c r="C64" s="80">
        <f>+C65+C78</f>
        <v>12785810</v>
      </c>
      <c r="D64" s="80">
        <f>+D65+D78</f>
        <v>12467260</v>
      </c>
      <c r="E64" s="80">
        <f>+E65+E78</f>
        <v>494622</v>
      </c>
      <c r="F64" s="80">
        <f>+F65+F78</f>
        <v>273</v>
      </c>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c r="EO64" s="75"/>
      <c r="EP64" s="75"/>
      <c r="EQ64" s="75"/>
      <c r="ER64" s="75"/>
      <c r="ES64" s="75"/>
      <c r="ET64" s="75"/>
      <c r="EU64" s="75"/>
      <c r="EV64" s="75"/>
      <c r="EW64" s="75"/>
      <c r="EX64" s="75"/>
      <c r="EY64" s="75"/>
      <c r="EZ64" s="55"/>
      <c r="FA64" s="55"/>
    </row>
    <row r="65" spans="1:157">
      <c r="A65" s="73" t="s">
        <v>362</v>
      </c>
      <c r="B65" s="74" t="s">
        <v>363</v>
      </c>
      <c r="C65" s="80">
        <f>C66+C67+C68+C69+C71+C72+C73+C74+C70+C75+C76+C77</f>
        <v>10981810</v>
      </c>
      <c r="D65" s="80">
        <f>D66+D67+D68+D69+D71+D72+D73+D74+D70+D75+D76+D77</f>
        <v>10976810</v>
      </c>
      <c r="E65" s="80">
        <f>E66+E67+E68+E69+E71+E72+E73+E74+E70+E75+E76+E77</f>
        <v>319896</v>
      </c>
      <c r="F65" s="80">
        <f>F66+F67+F68+F69+F71+F72+F73+F74+F70+F75+F76+F77</f>
        <v>0</v>
      </c>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55"/>
      <c r="FA65" s="55"/>
    </row>
    <row r="66" spans="1:157" ht="25.5">
      <c r="A66" s="76" t="s">
        <v>364</v>
      </c>
      <c r="B66" s="89" t="s">
        <v>365</v>
      </c>
      <c r="C66" s="80"/>
      <c r="D66" s="80"/>
      <c r="E66" s="110"/>
      <c r="F66" s="110"/>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c r="ER66" s="75"/>
      <c r="ES66" s="75"/>
      <c r="ET66" s="75"/>
      <c r="EU66" s="75"/>
      <c r="EV66" s="75"/>
      <c r="EW66" s="75"/>
      <c r="EX66" s="75"/>
      <c r="EY66" s="75"/>
      <c r="EZ66" s="55"/>
      <c r="FA66" s="55"/>
    </row>
    <row r="67" spans="1:157" ht="25.5">
      <c r="A67" s="76" t="s">
        <v>366</v>
      </c>
      <c r="B67" s="89" t="s">
        <v>367</v>
      </c>
      <c r="C67" s="80">
        <v>5000</v>
      </c>
      <c r="D67" s="80">
        <v>5000</v>
      </c>
      <c r="E67" s="110">
        <v>134939</v>
      </c>
      <c r="F67" s="110">
        <v>0</v>
      </c>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c r="EO67" s="75"/>
      <c r="EP67" s="75"/>
      <c r="EQ67" s="75"/>
      <c r="ER67" s="75"/>
      <c r="ES67" s="75"/>
      <c r="ET67" s="75"/>
      <c r="EU67" s="75"/>
      <c r="EV67" s="75"/>
      <c r="EW67" s="75"/>
      <c r="EX67" s="75"/>
      <c r="EY67" s="75"/>
      <c r="EZ67" s="55"/>
      <c r="FA67" s="55"/>
    </row>
    <row r="68" spans="1:157" ht="25.5">
      <c r="A68" s="90" t="s">
        <v>368</v>
      </c>
      <c r="B68" s="89" t="s">
        <v>369</v>
      </c>
      <c r="C68" s="80">
        <v>7958820</v>
      </c>
      <c r="D68" s="80">
        <v>7958820</v>
      </c>
      <c r="E68" s="110"/>
      <c r="F68" s="110"/>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c r="EX68" s="75"/>
      <c r="EY68" s="75"/>
      <c r="EZ68" s="55"/>
      <c r="FA68" s="55"/>
    </row>
    <row r="69" spans="1:157" ht="25.5">
      <c r="A69" s="76" t="s">
        <v>370</v>
      </c>
      <c r="B69" s="91" t="s">
        <v>371</v>
      </c>
      <c r="C69" s="80">
        <v>225000</v>
      </c>
      <c r="D69" s="80">
        <f>214000+6000</f>
        <v>220000</v>
      </c>
      <c r="E69" s="110">
        <v>184957</v>
      </c>
      <c r="F69" s="110">
        <v>0</v>
      </c>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c r="EO69" s="75"/>
      <c r="EP69" s="75"/>
      <c r="EQ69" s="75"/>
      <c r="ER69" s="75"/>
      <c r="ES69" s="75"/>
      <c r="ET69" s="75"/>
      <c r="EU69" s="75"/>
      <c r="EV69" s="75"/>
      <c r="EW69" s="75"/>
      <c r="EX69" s="75"/>
      <c r="EY69" s="75"/>
      <c r="EZ69" s="55"/>
      <c r="FA69" s="55"/>
    </row>
    <row r="70" spans="1:157">
      <c r="A70" s="76" t="s">
        <v>372</v>
      </c>
      <c r="B70" s="91" t="s">
        <v>373</v>
      </c>
      <c r="C70" s="80"/>
      <c r="D70" s="80"/>
      <c r="E70" s="110"/>
      <c r="F70" s="110"/>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c r="EW70" s="75"/>
      <c r="EX70" s="75"/>
      <c r="EY70" s="75"/>
      <c r="EZ70" s="55"/>
      <c r="FA70" s="55"/>
    </row>
    <row r="71" spans="1:157" ht="25.5">
      <c r="A71" s="76" t="s">
        <v>374</v>
      </c>
      <c r="B71" s="91" t="s">
        <v>375</v>
      </c>
      <c r="C71" s="80"/>
      <c r="D71" s="80"/>
      <c r="E71" s="110"/>
      <c r="F71" s="110"/>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c r="EY71" s="75"/>
      <c r="EZ71" s="55"/>
      <c r="FA71" s="55"/>
    </row>
    <row r="72" spans="1:157" ht="25.5">
      <c r="A72" s="76" t="s">
        <v>376</v>
      </c>
      <c r="B72" s="91" t="s">
        <v>377</v>
      </c>
      <c r="C72" s="80"/>
      <c r="D72" s="80"/>
      <c r="E72" s="110"/>
      <c r="F72" s="110"/>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c r="ER72" s="75"/>
      <c r="ES72" s="75"/>
      <c r="ET72" s="75"/>
      <c r="EU72" s="75"/>
      <c r="EV72" s="75"/>
      <c r="EW72" s="75"/>
      <c r="EX72" s="75"/>
      <c r="EY72" s="75"/>
      <c r="EZ72" s="55"/>
      <c r="FA72" s="55"/>
    </row>
    <row r="73" spans="1:157" ht="25.5">
      <c r="A73" s="76" t="s">
        <v>378</v>
      </c>
      <c r="B73" s="91" t="s">
        <v>379</v>
      </c>
      <c r="C73" s="80"/>
      <c r="D73" s="80"/>
      <c r="E73" s="110"/>
      <c r="F73" s="110"/>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c r="ER73" s="75"/>
      <c r="ES73" s="75"/>
      <c r="ET73" s="75"/>
      <c r="EU73" s="75"/>
      <c r="EV73" s="75"/>
      <c r="EW73" s="75"/>
      <c r="EX73" s="75"/>
      <c r="EY73" s="75"/>
      <c r="EZ73" s="55"/>
      <c r="FA73" s="55"/>
    </row>
    <row r="74" spans="1:157" ht="51">
      <c r="A74" s="76" t="s">
        <v>380</v>
      </c>
      <c r="B74" s="91" t="s">
        <v>381</v>
      </c>
      <c r="C74" s="80"/>
      <c r="D74" s="80"/>
      <c r="E74" s="110"/>
      <c r="F74" s="110"/>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c r="EO74" s="75"/>
      <c r="EP74" s="75"/>
      <c r="EQ74" s="75"/>
      <c r="ER74" s="75"/>
      <c r="ES74" s="75"/>
      <c r="ET74" s="75"/>
      <c r="EU74" s="75"/>
      <c r="EV74" s="75"/>
      <c r="EW74" s="75"/>
      <c r="EX74" s="75"/>
      <c r="EY74" s="75"/>
      <c r="EZ74" s="55"/>
      <c r="FA74" s="55"/>
    </row>
    <row r="75" spans="1:157" ht="25.5">
      <c r="A75" s="76" t="s">
        <v>382</v>
      </c>
      <c r="B75" s="91" t="s">
        <v>383</v>
      </c>
      <c r="C75" s="80">
        <v>2792990</v>
      </c>
      <c r="D75" s="80">
        <v>2792990</v>
      </c>
      <c r="E75" s="110"/>
      <c r="F75" s="110"/>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55"/>
      <c r="FA75" s="55"/>
    </row>
    <row r="76" spans="1:157" ht="25.5">
      <c r="A76" s="76" t="s">
        <v>384</v>
      </c>
      <c r="B76" s="91" t="s">
        <v>385</v>
      </c>
      <c r="C76" s="80"/>
      <c r="D76" s="80"/>
      <c r="E76" s="110"/>
      <c r="F76" s="110"/>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c r="EX76" s="75"/>
      <c r="EY76" s="75"/>
      <c r="EZ76" s="55"/>
      <c r="FA76" s="55"/>
    </row>
    <row r="77" spans="1:157" ht="51">
      <c r="A77" s="76"/>
      <c r="B77" s="91" t="s">
        <v>386</v>
      </c>
      <c r="C77" s="80"/>
      <c r="D77" s="80"/>
      <c r="E77" s="110"/>
      <c r="F77" s="110"/>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c r="EX77" s="75"/>
      <c r="EY77" s="75"/>
      <c r="EZ77" s="55"/>
      <c r="FA77" s="55"/>
    </row>
    <row r="78" spans="1:157">
      <c r="A78" s="73" t="s">
        <v>387</v>
      </c>
      <c r="B78" s="74" t="s">
        <v>388</v>
      </c>
      <c r="C78" s="80">
        <f>+C79+C80+C81+C82+C83+C84+C85+C86</f>
        <v>1804000</v>
      </c>
      <c r="D78" s="80">
        <f>+D79+D80+D81+D82+D83+D84+D85+D86</f>
        <v>1490450</v>
      </c>
      <c r="E78" s="80">
        <f>+E79+E80+E81+E82+E83+E84+E85+E86</f>
        <v>174726</v>
      </c>
      <c r="F78" s="80">
        <f>+F79+F80+F81+F82+F83+F84+F85+F86</f>
        <v>273</v>
      </c>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c r="ER78" s="75"/>
      <c r="ES78" s="75"/>
      <c r="ET78" s="75"/>
      <c r="EU78" s="75"/>
      <c r="EV78" s="75"/>
      <c r="EW78" s="75"/>
      <c r="EX78" s="75"/>
      <c r="EY78" s="75"/>
      <c r="EZ78" s="55"/>
      <c r="FA78" s="55"/>
    </row>
    <row r="79" spans="1:157" ht="25.5">
      <c r="A79" s="92" t="s">
        <v>389</v>
      </c>
      <c r="B79" s="77" t="s">
        <v>390</v>
      </c>
      <c r="C79" s="80"/>
      <c r="D79" s="80"/>
      <c r="E79" s="110"/>
      <c r="F79" s="110"/>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55"/>
      <c r="FA79" s="55"/>
    </row>
    <row r="80" spans="1:157" ht="25.5">
      <c r="A80" s="92" t="s">
        <v>391</v>
      </c>
      <c r="B80" s="93" t="s">
        <v>371</v>
      </c>
      <c r="C80" s="80"/>
      <c r="D80" s="80"/>
      <c r="E80" s="110"/>
      <c r="F80" s="110"/>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c r="ER80" s="75"/>
      <c r="ES80" s="75"/>
      <c r="ET80" s="75"/>
      <c r="EU80" s="75"/>
      <c r="EV80" s="75"/>
      <c r="EW80" s="75"/>
      <c r="EX80" s="75"/>
      <c r="EY80" s="75"/>
      <c r="EZ80" s="55"/>
      <c r="FA80" s="55"/>
    </row>
    <row r="81" spans="1:168" ht="38.25">
      <c r="A81" s="76" t="s">
        <v>392</v>
      </c>
      <c r="B81" s="77" t="s">
        <v>393</v>
      </c>
      <c r="C81" s="80"/>
      <c r="D81" s="80"/>
      <c r="E81" s="110"/>
      <c r="F81" s="110"/>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c r="EY81" s="75"/>
      <c r="EZ81" s="55"/>
      <c r="FA81" s="55"/>
    </row>
    <row r="82" spans="1:168" ht="38.25">
      <c r="A82" s="76" t="s">
        <v>394</v>
      </c>
      <c r="B82" s="77" t="s">
        <v>395</v>
      </c>
      <c r="C82" s="80"/>
      <c r="D82" s="80"/>
      <c r="E82" s="110"/>
      <c r="F82" s="110"/>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c r="ER82" s="75"/>
      <c r="ES82" s="75"/>
      <c r="ET82" s="75"/>
      <c r="EU82" s="75"/>
      <c r="EV82" s="75"/>
      <c r="EW82" s="75"/>
      <c r="EX82" s="75"/>
      <c r="EY82" s="75"/>
      <c r="EZ82" s="55"/>
      <c r="FA82" s="55"/>
    </row>
    <row r="83" spans="1:168" ht="25.5">
      <c r="A83" s="76" t="s">
        <v>396</v>
      </c>
      <c r="B83" s="77" t="s">
        <v>375</v>
      </c>
      <c r="C83" s="80"/>
      <c r="D83" s="80"/>
      <c r="E83" s="110">
        <v>174721</v>
      </c>
      <c r="F83" s="110">
        <v>273</v>
      </c>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c r="EO83" s="75"/>
      <c r="EP83" s="75"/>
      <c r="EQ83" s="75"/>
      <c r="ER83" s="75"/>
      <c r="ES83" s="75"/>
      <c r="ET83" s="75"/>
      <c r="EU83" s="75"/>
      <c r="EV83" s="75"/>
      <c r="EW83" s="75"/>
      <c r="EX83" s="75"/>
      <c r="EY83" s="75"/>
      <c r="EZ83" s="55"/>
      <c r="FA83" s="55"/>
    </row>
    <row r="84" spans="1:168" ht="25.5">
      <c r="A84" s="82" t="s">
        <v>397</v>
      </c>
      <c r="B84" s="94" t="s">
        <v>398</v>
      </c>
      <c r="C84" s="80">
        <v>1804000</v>
      </c>
      <c r="D84" s="80">
        <f>889730+600720</f>
        <v>1490450</v>
      </c>
      <c r="E84" s="110"/>
      <c r="F84" s="110"/>
      <c r="AL84" s="55"/>
      <c r="BL84" s="55"/>
      <c r="BM84" s="55"/>
      <c r="BN84" s="55"/>
      <c r="CF84" s="55"/>
    </row>
    <row r="85" spans="1:168" s="67" customFormat="1" ht="63.75">
      <c r="A85" s="95" t="s">
        <v>399</v>
      </c>
      <c r="B85" s="96" t="s">
        <v>400</v>
      </c>
      <c r="C85" s="80"/>
      <c r="D85" s="80"/>
      <c r="E85" s="110">
        <v>5</v>
      </c>
      <c r="F85" s="110">
        <v>0</v>
      </c>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97"/>
      <c r="BM85" s="97"/>
      <c r="BN85" s="97"/>
      <c r="BO85" s="61"/>
      <c r="BP85" s="61"/>
      <c r="BQ85" s="61"/>
      <c r="BR85" s="61"/>
      <c r="BS85" s="61"/>
      <c r="BT85" s="61"/>
      <c r="BU85" s="61"/>
      <c r="BV85" s="61"/>
      <c r="BW85" s="61"/>
      <c r="BX85" s="61"/>
      <c r="BY85" s="61"/>
      <c r="BZ85" s="61"/>
      <c r="CA85" s="61"/>
      <c r="CB85" s="61"/>
      <c r="CC85" s="61"/>
      <c r="CD85" s="61"/>
      <c r="CE85" s="61"/>
      <c r="CF85" s="97"/>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row>
    <row r="86" spans="1:168" s="67" customFormat="1" ht="25.5">
      <c r="A86" s="95" t="s">
        <v>401</v>
      </c>
      <c r="B86" s="98" t="s">
        <v>402</v>
      </c>
      <c r="C86" s="80"/>
      <c r="D86" s="80"/>
      <c r="E86" s="110"/>
      <c r="F86" s="110"/>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97"/>
      <c r="BM86" s="97"/>
      <c r="BN86" s="97"/>
      <c r="BO86" s="61"/>
      <c r="BP86" s="61"/>
      <c r="BQ86" s="61"/>
      <c r="BR86" s="61"/>
      <c r="BS86" s="61"/>
      <c r="BT86" s="61"/>
      <c r="BU86" s="61"/>
      <c r="BV86" s="61"/>
      <c r="BW86" s="61"/>
      <c r="BX86" s="61"/>
      <c r="BY86" s="61"/>
      <c r="BZ86" s="61"/>
      <c r="CA86" s="61"/>
      <c r="CB86" s="61"/>
      <c r="CC86" s="61"/>
      <c r="CD86" s="61"/>
      <c r="CE86" s="61"/>
      <c r="CF86" s="97"/>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row>
    <row r="87" spans="1:168" s="67" customFormat="1" ht="25.5">
      <c r="A87" s="131" t="s">
        <v>414</v>
      </c>
      <c r="B87" s="130" t="s">
        <v>415</v>
      </c>
      <c r="C87" s="75"/>
      <c r="D87" s="97"/>
      <c r="E87" s="101">
        <v>2142292</v>
      </c>
      <c r="F87" s="101">
        <v>153528</v>
      </c>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97"/>
      <c r="BM87" s="97"/>
      <c r="BN87" s="97"/>
      <c r="BO87" s="61"/>
      <c r="BP87" s="61"/>
      <c r="BQ87" s="61"/>
      <c r="BR87" s="61"/>
      <c r="BS87" s="61"/>
      <c r="BT87" s="61"/>
      <c r="BU87" s="61"/>
      <c r="BV87" s="61"/>
      <c r="BW87" s="61"/>
      <c r="BX87" s="61"/>
      <c r="BY87" s="61"/>
      <c r="BZ87" s="61"/>
      <c r="CA87" s="61"/>
      <c r="CB87" s="61"/>
      <c r="CC87" s="61"/>
      <c r="CD87" s="61"/>
      <c r="CE87" s="61"/>
      <c r="CF87" s="97"/>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row>
    <row r="88" spans="1:168" s="67" customFormat="1" ht="14.25">
      <c r="A88" s="99"/>
      <c r="B88" s="100"/>
      <c r="C88" s="75"/>
      <c r="D88" s="97"/>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97"/>
      <c r="BM88" s="97"/>
      <c r="BN88" s="97"/>
      <c r="BO88" s="61"/>
      <c r="BP88" s="61"/>
      <c r="BQ88" s="61"/>
      <c r="BR88" s="61"/>
      <c r="BS88" s="61"/>
      <c r="BT88" s="61"/>
      <c r="BU88" s="61"/>
      <c r="BV88" s="61"/>
      <c r="BW88" s="61"/>
      <c r="BX88" s="61"/>
      <c r="BY88" s="61"/>
      <c r="BZ88" s="61"/>
      <c r="CA88" s="61"/>
      <c r="CB88" s="61"/>
      <c r="CC88" s="61"/>
      <c r="CD88" s="61"/>
      <c r="CE88" s="61"/>
      <c r="CF88" s="97"/>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row>
    <row r="89" spans="1:168" s="67" customFormat="1" ht="14.25">
      <c r="A89" s="99"/>
      <c r="B89" s="100"/>
      <c r="C89" s="75"/>
      <c r="D89" s="97"/>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97"/>
      <c r="BM89" s="97"/>
      <c r="BN89" s="97"/>
      <c r="BO89" s="61"/>
      <c r="BP89" s="61"/>
      <c r="BQ89" s="61"/>
      <c r="BR89" s="61"/>
      <c r="BS89" s="61"/>
      <c r="BT89" s="61"/>
      <c r="BU89" s="61"/>
      <c r="BV89" s="61"/>
      <c r="BW89" s="61"/>
      <c r="BX89" s="61"/>
      <c r="BY89" s="61"/>
      <c r="BZ89" s="61"/>
      <c r="CA89" s="61"/>
      <c r="CB89" s="61"/>
      <c r="CC89" s="61"/>
      <c r="CD89" s="61"/>
      <c r="CE89" s="61"/>
      <c r="CF89" s="97"/>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row>
    <row r="90" spans="1:168" s="67" customFormat="1" ht="14.25">
      <c r="A90" s="133" t="s">
        <v>403</v>
      </c>
      <c r="B90" s="133"/>
      <c r="C90" s="101"/>
      <c r="D90" s="10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97"/>
      <c r="BM90" s="97"/>
      <c r="BN90" s="97"/>
      <c r="BO90" s="61"/>
      <c r="BP90" s="61"/>
      <c r="BQ90" s="61"/>
      <c r="BR90" s="61"/>
      <c r="BS90" s="61"/>
      <c r="BT90" s="61"/>
      <c r="BU90" s="61"/>
      <c r="BV90" s="61"/>
      <c r="BW90" s="61"/>
      <c r="BX90" s="61"/>
      <c r="BY90" s="61"/>
      <c r="BZ90" s="61"/>
      <c r="CA90" s="61"/>
      <c r="CB90" s="61"/>
      <c r="CC90" s="61"/>
      <c r="CD90" s="61"/>
      <c r="CE90" s="61"/>
      <c r="CF90" s="97"/>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row>
    <row r="91" spans="1:168" s="67" customFormat="1">
      <c r="A91" s="102"/>
      <c r="C91" s="101"/>
      <c r="D91" s="10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97"/>
      <c r="BM91" s="97"/>
      <c r="BN91" s="97"/>
      <c r="BO91" s="61"/>
      <c r="BP91" s="61"/>
      <c r="BQ91" s="61"/>
      <c r="BR91" s="61"/>
      <c r="BS91" s="61"/>
      <c r="BT91" s="61"/>
      <c r="BU91" s="61"/>
      <c r="BV91" s="61"/>
      <c r="BW91" s="61"/>
      <c r="BX91" s="61"/>
      <c r="BY91" s="61"/>
      <c r="BZ91" s="61"/>
      <c r="CA91" s="61"/>
      <c r="CB91" s="61"/>
      <c r="CC91" s="61"/>
      <c r="CD91" s="61"/>
      <c r="CE91" s="61"/>
      <c r="CF91" s="97"/>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row>
    <row r="92" spans="1:168" s="104" customFormat="1" ht="14.25">
      <c r="A92" s="103"/>
      <c r="B92" s="123" t="s">
        <v>404</v>
      </c>
      <c r="C92" s="123"/>
      <c r="D92" s="124" t="s">
        <v>408</v>
      </c>
      <c r="E92" s="124"/>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105"/>
      <c r="BG92" s="105"/>
      <c r="BH92" s="105"/>
      <c r="BI92" s="105"/>
      <c r="BJ92" s="105"/>
      <c r="BK92" s="105"/>
      <c r="BL92" s="106"/>
      <c r="BM92" s="106"/>
      <c r="BN92" s="106"/>
      <c r="BO92" s="105"/>
      <c r="BP92" s="105"/>
      <c r="BQ92" s="105"/>
      <c r="BR92" s="105"/>
      <c r="BS92" s="105"/>
      <c r="BT92" s="105"/>
      <c r="BU92" s="105"/>
      <c r="BV92" s="105"/>
      <c r="BW92" s="105"/>
      <c r="BX92" s="105"/>
      <c r="BY92" s="105"/>
      <c r="BZ92" s="105"/>
      <c r="CA92" s="105"/>
      <c r="CB92" s="105"/>
      <c r="CC92" s="105"/>
      <c r="CD92" s="105"/>
      <c r="CE92" s="105"/>
      <c r="CF92" s="106"/>
      <c r="CG92" s="105"/>
      <c r="CH92" s="105"/>
      <c r="CI92" s="105"/>
      <c r="CJ92" s="105"/>
      <c r="CK92" s="105"/>
      <c r="CL92" s="105"/>
      <c r="CM92" s="105"/>
      <c r="CN92" s="105"/>
      <c r="CO92" s="105"/>
      <c r="CP92" s="105"/>
      <c r="CQ92" s="105"/>
      <c r="CR92" s="105"/>
      <c r="CS92" s="105"/>
      <c r="CT92" s="105"/>
      <c r="CU92" s="105"/>
      <c r="CV92" s="105"/>
      <c r="CW92" s="105"/>
      <c r="CX92" s="105"/>
      <c r="CY92" s="105"/>
      <c r="CZ92" s="105"/>
      <c r="DA92" s="105"/>
      <c r="DB92" s="105"/>
      <c r="DC92" s="105"/>
      <c r="DD92" s="105"/>
      <c r="DE92" s="105"/>
      <c r="DF92" s="105"/>
      <c r="DG92" s="105"/>
      <c r="DH92" s="105"/>
      <c r="DI92" s="105"/>
      <c r="DJ92" s="105"/>
      <c r="DK92" s="105"/>
      <c r="DL92" s="105"/>
      <c r="DM92" s="105"/>
      <c r="DN92" s="105"/>
      <c r="DO92" s="105"/>
      <c r="DP92" s="105"/>
      <c r="DQ92" s="105"/>
      <c r="DR92" s="105"/>
      <c r="DS92" s="105"/>
      <c r="DT92" s="105"/>
      <c r="DU92" s="105"/>
      <c r="DV92" s="105"/>
      <c r="DW92" s="105"/>
      <c r="DX92" s="105"/>
      <c r="DY92" s="105"/>
      <c r="DZ92" s="105"/>
      <c r="EA92" s="105"/>
      <c r="EB92" s="105"/>
      <c r="EC92" s="105"/>
      <c r="ED92" s="105"/>
      <c r="EE92" s="105"/>
      <c r="EF92" s="105"/>
      <c r="EG92" s="105"/>
      <c r="EH92" s="105"/>
      <c r="EI92" s="105"/>
      <c r="EJ92" s="105"/>
      <c r="EK92" s="105"/>
      <c r="EL92" s="105"/>
      <c r="EM92" s="105"/>
      <c r="EN92" s="105"/>
      <c r="EO92" s="105"/>
      <c r="EP92" s="105"/>
      <c r="EQ92" s="105"/>
      <c r="ER92" s="105"/>
      <c r="ES92" s="105"/>
      <c r="ET92" s="105"/>
      <c r="EU92" s="105"/>
      <c r="EV92" s="105"/>
      <c r="EW92" s="105"/>
      <c r="EX92" s="105"/>
      <c r="EY92" s="105"/>
      <c r="EZ92" s="105"/>
      <c r="FA92" s="105"/>
      <c r="FB92" s="105"/>
      <c r="FC92" s="105"/>
      <c r="FD92" s="105"/>
      <c r="FE92" s="105"/>
      <c r="FF92" s="105"/>
      <c r="FG92" s="105"/>
      <c r="FH92" s="105"/>
      <c r="FI92" s="105"/>
      <c r="FJ92" s="105"/>
      <c r="FK92" s="105"/>
      <c r="FL92" s="105"/>
    </row>
    <row r="93" spans="1:168" s="67" customFormat="1">
      <c r="A93" s="102"/>
      <c r="B93" s="125" t="s">
        <v>409</v>
      </c>
      <c r="C93" s="125"/>
      <c r="D93" s="126" t="s">
        <v>410</v>
      </c>
      <c r="E93" s="126"/>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97"/>
      <c r="BM93" s="97"/>
      <c r="BN93" s="97"/>
      <c r="BO93" s="61"/>
      <c r="BP93" s="61"/>
      <c r="BQ93" s="61"/>
      <c r="BR93" s="61"/>
      <c r="BS93" s="61"/>
      <c r="BT93" s="61"/>
      <c r="BU93" s="61"/>
      <c r="BV93" s="61"/>
      <c r="BW93" s="61"/>
      <c r="BX93" s="61"/>
      <c r="BY93" s="61"/>
      <c r="BZ93" s="61"/>
      <c r="CA93" s="61"/>
      <c r="CB93" s="61"/>
      <c r="CC93" s="61"/>
      <c r="CD93" s="61"/>
      <c r="CE93" s="61"/>
      <c r="CF93" s="97"/>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row>
    <row r="94" spans="1:168" s="67" customFormat="1">
      <c r="A94" s="102"/>
      <c r="C94" s="101"/>
      <c r="D94" s="10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97"/>
      <c r="BM94" s="97"/>
      <c r="BN94" s="97"/>
      <c r="BO94" s="61"/>
      <c r="BP94" s="61"/>
      <c r="BQ94" s="61"/>
      <c r="BR94" s="61"/>
      <c r="BS94" s="61"/>
      <c r="BT94" s="61"/>
      <c r="BU94" s="61"/>
      <c r="BV94" s="61"/>
      <c r="BW94" s="61"/>
      <c r="BX94" s="61"/>
      <c r="BY94" s="61"/>
      <c r="BZ94" s="61"/>
      <c r="CA94" s="61"/>
      <c r="CB94" s="61"/>
      <c r="CC94" s="61"/>
      <c r="CD94" s="61"/>
      <c r="CE94" s="61"/>
      <c r="CF94" s="97"/>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row>
    <row r="95" spans="1:168" s="67" customFormat="1">
      <c r="A95" s="102"/>
      <c r="C95" s="101"/>
      <c r="D95" s="10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97"/>
      <c r="BM95" s="97"/>
      <c r="BN95" s="97"/>
      <c r="BO95" s="61"/>
      <c r="BP95" s="61"/>
      <c r="BQ95" s="61"/>
      <c r="BR95" s="61"/>
      <c r="BS95" s="61"/>
      <c r="BT95" s="61"/>
      <c r="BU95" s="61"/>
      <c r="BV95" s="61"/>
      <c r="BW95" s="61"/>
      <c r="BX95" s="61"/>
      <c r="BY95" s="61"/>
      <c r="BZ95" s="61"/>
      <c r="CA95" s="61"/>
      <c r="CB95" s="61"/>
      <c r="CC95" s="61"/>
      <c r="CD95" s="61"/>
      <c r="CE95" s="61"/>
      <c r="CF95" s="97"/>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row>
    <row r="96" spans="1:168" s="67" customFormat="1">
      <c r="A96" s="102"/>
      <c r="C96" s="101"/>
      <c r="D96" s="10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97"/>
      <c r="BM96" s="97"/>
      <c r="BN96" s="97"/>
      <c r="BO96" s="61"/>
      <c r="BP96" s="61"/>
      <c r="BQ96" s="61"/>
      <c r="BR96" s="61"/>
      <c r="BS96" s="61"/>
      <c r="BT96" s="61"/>
      <c r="BU96" s="61"/>
      <c r="BV96" s="61"/>
      <c r="BW96" s="61"/>
      <c r="BX96" s="61"/>
      <c r="BY96" s="61"/>
      <c r="BZ96" s="61"/>
      <c r="CA96" s="61"/>
      <c r="CB96" s="61"/>
      <c r="CC96" s="61"/>
      <c r="CD96" s="61"/>
      <c r="CE96" s="61"/>
      <c r="CF96" s="97"/>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row>
    <row r="97" spans="1:168" s="67" customFormat="1">
      <c r="A97" s="102"/>
      <c r="C97" s="101"/>
      <c r="D97" s="10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97"/>
      <c r="BM97" s="97"/>
      <c r="BN97" s="97"/>
      <c r="BO97" s="61"/>
      <c r="BP97" s="61"/>
      <c r="BQ97" s="61"/>
      <c r="BR97" s="61"/>
      <c r="BS97" s="61"/>
      <c r="BT97" s="61"/>
      <c r="BU97" s="61"/>
      <c r="BV97" s="61"/>
      <c r="BW97" s="61"/>
      <c r="BX97" s="61"/>
      <c r="BY97" s="61"/>
      <c r="BZ97" s="61"/>
      <c r="CA97" s="61"/>
      <c r="CB97" s="61"/>
      <c r="CC97" s="61"/>
      <c r="CD97" s="61"/>
      <c r="CE97" s="61"/>
      <c r="CF97" s="97"/>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row>
    <row r="98" spans="1:168" s="67" customFormat="1">
      <c r="A98" s="102"/>
      <c r="C98" s="101"/>
      <c r="D98" s="10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97"/>
      <c r="BM98" s="97"/>
      <c r="BN98" s="97"/>
      <c r="BO98" s="61"/>
      <c r="BP98" s="61"/>
      <c r="BQ98" s="61"/>
      <c r="BR98" s="61"/>
      <c r="BS98" s="61"/>
      <c r="BT98" s="61"/>
      <c r="BU98" s="61"/>
      <c r="BV98" s="61"/>
      <c r="BW98" s="61"/>
      <c r="BX98" s="61"/>
      <c r="BY98" s="61"/>
      <c r="BZ98" s="61"/>
      <c r="CA98" s="61"/>
      <c r="CB98" s="61"/>
      <c r="CC98" s="61"/>
      <c r="CD98" s="61"/>
      <c r="CE98" s="61"/>
      <c r="CF98" s="97"/>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row>
    <row r="99" spans="1:168" s="67" customFormat="1">
      <c r="A99" s="102"/>
      <c r="C99" s="101"/>
      <c r="D99" s="10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97"/>
      <c r="BM99" s="97"/>
      <c r="BN99" s="97"/>
      <c r="BO99" s="61"/>
      <c r="BP99" s="61"/>
      <c r="BQ99" s="61"/>
      <c r="BR99" s="61"/>
      <c r="BS99" s="61"/>
      <c r="BT99" s="61"/>
      <c r="BU99" s="61"/>
      <c r="BV99" s="61"/>
      <c r="BW99" s="61"/>
      <c r="BX99" s="61"/>
      <c r="BY99" s="61"/>
      <c r="BZ99" s="61"/>
      <c r="CA99" s="61"/>
      <c r="CB99" s="61"/>
      <c r="CC99" s="61"/>
      <c r="CD99" s="61"/>
      <c r="CE99" s="61"/>
      <c r="CF99" s="97"/>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row>
    <row r="100" spans="1:168" s="67" customFormat="1">
      <c r="A100" s="102"/>
      <c r="C100" s="101"/>
      <c r="D100" s="10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97"/>
      <c r="BM100" s="97"/>
      <c r="BN100" s="97"/>
      <c r="BO100" s="61"/>
      <c r="BP100" s="61"/>
      <c r="BQ100" s="61"/>
      <c r="BR100" s="61"/>
      <c r="BS100" s="61"/>
      <c r="BT100" s="61"/>
      <c r="BU100" s="61"/>
      <c r="BV100" s="61"/>
      <c r="BW100" s="61"/>
      <c r="BX100" s="61"/>
      <c r="BY100" s="61"/>
      <c r="BZ100" s="61"/>
      <c r="CA100" s="61"/>
      <c r="CB100" s="61"/>
      <c r="CC100" s="61"/>
      <c r="CD100" s="61"/>
      <c r="CE100" s="61"/>
      <c r="CF100" s="97"/>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row>
    <row r="101" spans="1:168" s="67" customFormat="1">
      <c r="A101" s="102"/>
      <c r="C101" s="101"/>
      <c r="D101" s="10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97"/>
      <c r="BM101" s="97"/>
      <c r="BN101" s="97"/>
      <c r="BO101" s="61"/>
      <c r="BP101" s="61"/>
      <c r="BQ101" s="61"/>
      <c r="BR101" s="61"/>
      <c r="BS101" s="61"/>
      <c r="BT101" s="61"/>
      <c r="BU101" s="61"/>
      <c r="BV101" s="61"/>
      <c r="BW101" s="61"/>
      <c r="BX101" s="61"/>
      <c r="BY101" s="61"/>
      <c r="BZ101" s="61"/>
      <c r="CA101" s="61"/>
      <c r="CB101" s="61"/>
      <c r="CC101" s="61"/>
      <c r="CD101" s="61"/>
      <c r="CE101" s="61"/>
      <c r="CF101" s="97"/>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row>
    <row r="102" spans="1:168" s="67" customFormat="1">
      <c r="A102" s="102"/>
      <c r="C102" s="101"/>
      <c r="D102" s="10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97"/>
      <c r="BM102" s="97"/>
      <c r="BN102" s="97"/>
      <c r="BO102" s="61"/>
      <c r="BP102" s="61"/>
      <c r="BQ102" s="61"/>
      <c r="BR102" s="61"/>
      <c r="BS102" s="61"/>
      <c r="BT102" s="61"/>
      <c r="BU102" s="61"/>
      <c r="BV102" s="61"/>
      <c r="BW102" s="61"/>
      <c r="BX102" s="61"/>
      <c r="BY102" s="61"/>
      <c r="BZ102" s="61"/>
      <c r="CA102" s="61"/>
      <c r="CB102" s="61"/>
      <c r="CC102" s="61"/>
      <c r="CD102" s="61"/>
      <c r="CE102" s="61"/>
      <c r="CF102" s="97"/>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row>
    <row r="103" spans="1:168" s="67" customFormat="1">
      <c r="A103" s="102"/>
      <c r="C103" s="101"/>
      <c r="D103" s="10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97"/>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row>
    <row r="104" spans="1:168" s="67" customFormat="1" ht="12" customHeight="1">
      <c r="A104" s="102"/>
      <c r="C104" s="101"/>
      <c r="D104" s="10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97"/>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row>
    <row r="105" spans="1:168" s="67" customFormat="1">
      <c r="A105" s="102"/>
      <c r="C105" s="101"/>
      <c r="D105" s="10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97"/>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row>
    <row r="106" spans="1:168" s="67" customFormat="1">
      <c r="A106" s="102"/>
      <c r="C106" s="101"/>
      <c r="D106" s="10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97"/>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row>
    <row r="107" spans="1:168" s="67" customFormat="1">
      <c r="A107" s="102"/>
      <c r="C107" s="101"/>
      <c r="D107" s="10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97"/>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row>
    <row r="108" spans="1:168" s="67" customFormat="1">
      <c r="A108" s="102"/>
      <c r="C108" s="101"/>
      <c r="D108" s="10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97"/>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c r="FC108" s="61"/>
      <c r="FD108" s="61"/>
      <c r="FE108" s="61"/>
      <c r="FF108" s="61"/>
      <c r="FG108" s="61"/>
      <c r="FH108" s="61"/>
      <c r="FI108" s="61"/>
      <c r="FJ108" s="61"/>
      <c r="FK108" s="61"/>
      <c r="FL108" s="61"/>
    </row>
    <row r="109" spans="1:168" s="67" customFormat="1">
      <c r="A109" s="102"/>
      <c r="C109" s="101"/>
      <c r="D109" s="10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97"/>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c r="FC109" s="61"/>
      <c r="FD109" s="61"/>
      <c r="FE109" s="61"/>
      <c r="FF109" s="61"/>
      <c r="FG109" s="61"/>
      <c r="FH109" s="61"/>
      <c r="FI109" s="61"/>
      <c r="FJ109" s="61"/>
      <c r="FK109" s="61"/>
      <c r="FL109" s="61"/>
    </row>
    <row r="110" spans="1:168" s="67" customFormat="1">
      <c r="A110" s="102"/>
      <c r="C110" s="101"/>
      <c r="D110" s="10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97"/>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c r="FC110" s="61"/>
      <c r="FD110" s="61"/>
      <c r="FE110" s="61"/>
      <c r="FF110" s="61"/>
      <c r="FG110" s="61"/>
      <c r="FH110" s="61"/>
      <c r="FI110" s="61"/>
      <c r="FJ110" s="61"/>
      <c r="FK110" s="61"/>
      <c r="FL110" s="61"/>
    </row>
    <row r="111" spans="1:168" s="67" customFormat="1">
      <c r="A111" s="102"/>
      <c r="C111" s="101"/>
      <c r="D111" s="10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97"/>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c r="FD111" s="61"/>
      <c r="FE111" s="61"/>
      <c r="FF111" s="61"/>
      <c r="FG111" s="61"/>
      <c r="FH111" s="61"/>
      <c r="FI111" s="61"/>
      <c r="FJ111" s="61"/>
      <c r="FK111" s="61"/>
      <c r="FL111" s="61"/>
    </row>
    <row r="112" spans="1:168" s="67" customFormat="1">
      <c r="A112" s="102"/>
      <c r="C112" s="101"/>
      <c r="D112" s="10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97"/>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c r="FD112" s="61"/>
      <c r="FE112" s="61"/>
      <c r="FF112" s="61"/>
      <c r="FG112" s="61"/>
      <c r="FH112" s="61"/>
      <c r="FI112" s="61"/>
      <c r="FJ112" s="61"/>
      <c r="FK112" s="61"/>
      <c r="FL112" s="61"/>
    </row>
    <row r="113" spans="1:168" s="67" customFormat="1">
      <c r="A113" s="102"/>
      <c r="C113" s="101"/>
      <c r="D113" s="10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97"/>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row>
    <row r="114" spans="1:168" s="67" customFormat="1">
      <c r="A114" s="102"/>
      <c r="C114" s="101"/>
      <c r="D114" s="10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97"/>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c r="FJ114" s="61"/>
      <c r="FK114" s="61"/>
      <c r="FL114" s="61"/>
    </row>
    <row r="115" spans="1:168" s="67" customFormat="1">
      <c r="A115" s="102"/>
      <c r="C115" s="101"/>
      <c r="D115" s="10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97"/>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c r="FD115" s="61"/>
      <c r="FE115" s="61"/>
      <c r="FF115" s="61"/>
      <c r="FG115" s="61"/>
      <c r="FH115" s="61"/>
      <c r="FI115" s="61"/>
      <c r="FJ115" s="61"/>
      <c r="FK115" s="61"/>
      <c r="FL115" s="61"/>
    </row>
    <row r="116" spans="1:168" s="67" customFormat="1">
      <c r="A116" s="102"/>
      <c r="C116" s="101"/>
      <c r="D116" s="10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97"/>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c r="FD116" s="61"/>
      <c r="FE116" s="61"/>
      <c r="FF116" s="61"/>
      <c r="FG116" s="61"/>
      <c r="FH116" s="61"/>
      <c r="FI116" s="61"/>
      <c r="FJ116" s="61"/>
      <c r="FK116" s="61"/>
      <c r="FL116" s="61"/>
    </row>
    <row r="117" spans="1:168" s="67" customFormat="1">
      <c r="A117" s="102"/>
      <c r="C117" s="101"/>
      <c r="D117" s="10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97"/>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c r="FD117" s="61"/>
      <c r="FE117" s="61"/>
      <c r="FF117" s="61"/>
      <c r="FG117" s="61"/>
      <c r="FH117" s="61"/>
      <c r="FI117" s="61"/>
      <c r="FJ117" s="61"/>
      <c r="FK117" s="61"/>
      <c r="FL117" s="61"/>
    </row>
    <row r="118" spans="1:168" s="67" customFormat="1">
      <c r="A118" s="102"/>
      <c r="C118" s="101"/>
      <c r="D118" s="10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97"/>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c r="FD118" s="61"/>
      <c r="FE118" s="61"/>
      <c r="FF118" s="61"/>
      <c r="FG118" s="61"/>
      <c r="FH118" s="61"/>
      <c r="FI118" s="61"/>
      <c r="FJ118" s="61"/>
      <c r="FK118" s="61"/>
      <c r="FL118" s="61"/>
    </row>
    <row r="119" spans="1:168" s="67" customFormat="1">
      <c r="A119" s="102"/>
      <c r="C119" s="101"/>
      <c r="D119" s="10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97"/>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c r="FL119" s="61"/>
    </row>
    <row r="120" spans="1:168" s="67" customFormat="1">
      <c r="A120" s="102"/>
      <c r="C120" s="101"/>
      <c r="D120" s="10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97"/>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c r="FC120" s="61"/>
      <c r="FD120" s="61"/>
      <c r="FE120" s="61"/>
      <c r="FF120" s="61"/>
      <c r="FG120" s="61"/>
      <c r="FH120" s="61"/>
      <c r="FI120" s="61"/>
      <c r="FJ120" s="61"/>
      <c r="FK120" s="61"/>
      <c r="FL120" s="61"/>
    </row>
    <row r="121" spans="1:168" s="67" customFormat="1">
      <c r="A121" s="102"/>
      <c r="C121" s="101"/>
      <c r="D121" s="10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97"/>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c r="FD121" s="61"/>
      <c r="FE121" s="61"/>
      <c r="FF121" s="61"/>
      <c r="FG121" s="61"/>
      <c r="FH121" s="61"/>
      <c r="FI121" s="61"/>
      <c r="FJ121" s="61"/>
      <c r="FK121" s="61"/>
      <c r="FL121" s="61"/>
    </row>
    <row r="122" spans="1:168" s="67" customFormat="1">
      <c r="A122" s="102"/>
      <c r="C122" s="101"/>
      <c r="D122" s="10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97"/>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c r="FD122" s="61"/>
      <c r="FE122" s="61"/>
      <c r="FF122" s="61"/>
      <c r="FG122" s="61"/>
      <c r="FH122" s="61"/>
      <c r="FI122" s="61"/>
      <c r="FJ122" s="61"/>
      <c r="FK122" s="61"/>
      <c r="FL122" s="61"/>
    </row>
    <row r="123" spans="1:168" s="67" customFormat="1">
      <c r="A123" s="102"/>
      <c r="C123" s="101"/>
      <c r="D123" s="10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97"/>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61"/>
      <c r="EZ123" s="61"/>
      <c r="FA123" s="61"/>
      <c r="FB123" s="61"/>
      <c r="FC123" s="61"/>
      <c r="FD123" s="61"/>
      <c r="FE123" s="61"/>
      <c r="FF123" s="61"/>
      <c r="FG123" s="61"/>
      <c r="FH123" s="61"/>
      <c r="FI123" s="61"/>
      <c r="FJ123" s="61"/>
      <c r="FK123" s="61"/>
      <c r="FL123" s="61"/>
    </row>
    <row r="124" spans="1:168" s="67" customFormat="1">
      <c r="A124" s="102"/>
      <c r="C124" s="101"/>
      <c r="D124" s="10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97"/>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c r="FC124" s="61"/>
      <c r="FD124" s="61"/>
      <c r="FE124" s="61"/>
      <c r="FF124" s="61"/>
      <c r="FG124" s="61"/>
      <c r="FH124" s="61"/>
      <c r="FI124" s="61"/>
      <c r="FJ124" s="61"/>
      <c r="FK124" s="61"/>
      <c r="FL124" s="61"/>
    </row>
    <row r="125" spans="1:168" s="67" customFormat="1">
      <c r="A125" s="102"/>
      <c r="C125" s="101"/>
      <c r="D125" s="10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97"/>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c r="FD125" s="61"/>
      <c r="FE125" s="61"/>
      <c r="FF125" s="61"/>
      <c r="FG125" s="61"/>
      <c r="FH125" s="61"/>
      <c r="FI125" s="61"/>
      <c r="FJ125" s="61"/>
      <c r="FK125" s="61"/>
      <c r="FL125" s="61"/>
    </row>
    <row r="126" spans="1:168" s="67" customFormat="1">
      <c r="A126" s="102"/>
      <c r="C126" s="101"/>
      <c r="D126" s="10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97"/>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c r="FD126" s="61"/>
      <c r="FE126" s="61"/>
      <c r="FF126" s="61"/>
      <c r="FG126" s="61"/>
      <c r="FH126" s="61"/>
      <c r="FI126" s="61"/>
      <c r="FJ126" s="61"/>
      <c r="FK126" s="61"/>
      <c r="FL126" s="61"/>
    </row>
    <row r="127" spans="1:168" s="67" customFormat="1">
      <c r="A127" s="102"/>
      <c r="C127" s="101"/>
      <c r="D127" s="10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97"/>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c r="FC127" s="61"/>
      <c r="FD127" s="61"/>
      <c r="FE127" s="61"/>
      <c r="FF127" s="61"/>
      <c r="FG127" s="61"/>
      <c r="FH127" s="61"/>
      <c r="FI127" s="61"/>
      <c r="FJ127" s="61"/>
      <c r="FK127" s="61"/>
      <c r="FL127" s="61"/>
    </row>
    <row r="128" spans="1:168" s="67" customFormat="1">
      <c r="A128" s="102"/>
      <c r="C128" s="101"/>
      <c r="D128" s="10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97"/>
      <c r="CG128" s="61"/>
      <c r="CH128" s="61"/>
      <c r="CI128" s="61"/>
      <c r="CJ128" s="61"/>
      <c r="CK128" s="61"/>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c r="FC128" s="61"/>
      <c r="FD128" s="61"/>
      <c r="FE128" s="61"/>
      <c r="FF128" s="61"/>
      <c r="FG128" s="61"/>
      <c r="FH128" s="61"/>
      <c r="FI128" s="61"/>
      <c r="FJ128" s="61"/>
      <c r="FK128" s="61"/>
      <c r="FL128" s="61"/>
    </row>
    <row r="129" spans="1:168" s="67" customFormat="1">
      <c r="A129" s="102"/>
      <c r="C129" s="101"/>
      <c r="D129" s="10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97"/>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row>
    <row r="130" spans="1:168" s="67" customFormat="1">
      <c r="A130" s="102"/>
      <c r="C130" s="101"/>
      <c r="D130" s="10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97"/>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1"/>
      <c r="EN130" s="61"/>
      <c r="EO130" s="61"/>
      <c r="EP130" s="61"/>
      <c r="EQ130" s="61"/>
      <c r="ER130" s="61"/>
      <c r="ES130" s="61"/>
      <c r="ET130" s="61"/>
      <c r="EU130" s="61"/>
      <c r="EV130" s="61"/>
      <c r="EW130" s="61"/>
      <c r="EX130" s="61"/>
      <c r="EY130" s="61"/>
      <c r="EZ130" s="61"/>
      <c r="FA130" s="61"/>
      <c r="FB130" s="61"/>
      <c r="FC130" s="61"/>
      <c r="FD130" s="61"/>
      <c r="FE130" s="61"/>
      <c r="FF130" s="61"/>
      <c r="FG130" s="61"/>
      <c r="FH130" s="61"/>
      <c r="FI130" s="61"/>
      <c r="FJ130" s="61"/>
      <c r="FK130" s="61"/>
      <c r="FL130" s="61"/>
    </row>
    <row r="131" spans="1:168">
      <c r="CF131" s="55"/>
    </row>
    <row r="132" spans="1:168">
      <c r="CF132" s="55"/>
    </row>
    <row r="133" spans="1:168">
      <c r="CF133" s="55"/>
    </row>
    <row r="134" spans="1:168">
      <c r="CF134" s="55"/>
    </row>
    <row r="135" spans="1:168">
      <c r="CF135" s="55"/>
    </row>
    <row r="136" spans="1:168">
      <c r="CF136" s="55"/>
    </row>
    <row r="137" spans="1:168">
      <c r="CF137" s="55"/>
    </row>
    <row r="138" spans="1:168">
      <c r="CF138" s="55"/>
    </row>
    <row r="139" spans="1:168">
      <c r="CF139" s="55"/>
    </row>
    <row r="140" spans="1:168">
      <c r="CF140" s="55"/>
    </row>
    <row r="141" spans="1:168">
      <c r="CF141" s="55"/>
    </row>
    <row r="142" spans="1:168">
      <c r="CF142" s="55"/>
    </row>
    <row r="143" spans="1:168">
      <c r="CF143" s="55"/>
    </row>
    <row r="144" spans="1:168">
      <c r="CF144" s="55"/>
    </row>
    <row r="145" spans="84:84">
      <c r="CF145" s="55"/>
    </row>
    <row r="146" spans="84:84">
      <c r="CF146" s="55"/>
    </row>
    <row r="147" spans="84:84">
      <c r="CF147" s="55"/>
    </row>
    <row r="148" spans="84:84">
      <c r="CF148" s="55"/>
    </row>
    <row r="149" spans="84:84">
      <c r="CF149" s="55"/>
    </row>
    <row r="150" spans="84:84">
      <c r="CF150" s="55"/>
    </row>
  </sheetData>
  <protectedRanges>
    <protectedRange sqref="E24:F26 C23:F23 C54:F54 D87:F89 E84:F86 C56:F56 C63:F64 E68:F77 E79:F80 E17:F22 E60:F60 E29:F49 E53:F53 C78:F78" name="Zonă1" securityDescriptor="O:WDG:WDD:(A;;CC;;;AN)(A;;CC;;;AU)(A;;CC;;;WD)"/>
  </protectedRanges>
  <mergeCells count="31">
    <mergeCell ref="EU4:EY4"/>
    <mergeCell ref="EA4:EE4"/>
    <mergeCell ref="EF4:EJ4"/>
    <mergeCell ref="EK4:EO4"/>
    <mergeCell ref="DL4:DP4"/>
    <mergeCell ref="DQ4:DU4"/>
    <mergeCell ref="DV4:DZ4"/>
    <mergeCell ref="EP4:ET4"/>
    <mergeCell ref="CH4:CL4"/>
    <mergeCell ref="CM4:CQ4"/>
    <mergeCell ref="CR4:CV4"/>
    <mergeCell ref="CW4:DA4"/>
    <mergeCell ref="DG4:DK4"/>
    <mergeCell ref="DB4:DF4"/>
    <mergeCell ref="A90:B90"/>
    <mergeCell ref="AE4:AI4"/>
    <mergeCell ref="AJ4:AN4"/>
    <mergeCell ref="AO4:AS4"/>
    <mergeCell ref="Z4:AD4"/>
    <mergeCell ref="K4:O4"/>
    <mergeCell ref="P4:T4"/>
    <mergeCell ref="U4:Y4"/>
    <mergeCell ref="G4:J4"/>
    <mergeCell ref="AT4:AX4"/>
    <mergeCell ref="BN4:BR4"/>
    <mergeCell ref="CC4:CG4"/>
    <mergeCell ref="BS4:BW4"/>
    <mergeCell ref="AY4:BC4"/>
    <mergeCell ref="BD4:BH4"/>
    <mergeCell ref="BI4:BM4"/>
    <mergeCell ref="BX4:CB4"/>
  </mergeCells>
  <phoneticPr fontId="29" type="noConversion"/>
  <pageMargins left="0.75" right="0.75" top="1" bottom="1" header="0.5" footer="0.5"/>
  <pageSetup scale="69"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ID196"/>
  <sheetViews>
    <sheetView zoomScale="90" zoomScaleNormal="90" workbookViewId="0">
      <pane xSplit="2" ySplit="6" topLeftCell="C7" activePane="bottomRight" state="frozen"/>
      <selection activeCell="D130" sqref="D130:E130"/>
      <selection pane="topRight" activeCell="D130" sqref="D130:E130"/>
      <selection pane="bottomLeft" activeCell="D130" sqref="D130:E130"/>
      <selection pane="bottomRight" activeCell="H1" sqref="H1:H65536"/>
    </sheetView>
  </sheetViews>
  <sheetFormatPr defaultRowHeight="15"/>
  <cols>
    <col min="1" max="1" width="13.42578125" style="1" bestFit="1" customWidth="1"/>
    <col min="2" max="2" width="71.28515625" style="4" customWidth="1"/>
    <col min="3" max="3" width="16.42578125" style="4" customWidth="1"/>
    <col min="4" max="4" width="15.85546875" style="4" customWidth="1"/>
    <col min="5" max="5" width="15.7109375" style="4" bestFit="1" customWidth="1"/>
    <col min="6" max="6" width="15.42578125" style="4" bestFit="1" customWidth="1"/>
    <col min="7" max="7" width="14.5703125" style="4" bestFit="1" customWidth="1"/>
    <col min="8" max="16384" width="9.140625" style="5"/>
  </cols>
  <sheetData>
    <row r="1" spans="1:7" ht="17.25">
      <c r="B1" s="2" t="s">
        <v>417</v>
      </c>
    </row>
    <row r="2" spans="1:7">
      <c r="B2" s="3"/>
    </row>
    <row r="3" spans="1:7">
      <c r="B3" s="3"/>
      <c r="C3" s="6"/>
    </row>
    <row r="4" spans="1:7">
      <c r="C4" s="7"/>
      <c r="D4" s="7"/>
      <c r="E4" s="8"/>
      <c r="F4" s="9"/>
      <c r="G4" s="109" t="s">
        <v>406</v>
      </c>
    </row>
    <row r="5" spans="1:7" s="13" customFormat="1" ht="75">
      <c r="A5" s="10" t="s">
        <v>0</v>
      </c>
      <c r="B5" s="11" t="s">
        <v>1</v>
      </c>
      <c r="C5" s="11" t="s">
        <v>2</v>
      </c>
      <c r="D5" s="12" t="s">
        <v>3</v>
      </c>
      <c r="E5" s="12" t="s">
        <v>4</v>
      </c>
      <c r="F5" s="11" t="s">
        <v>5</v>
      </c>
      <c r="G5" s="11" t="s">
        <v>6</v>
      </c>
    </row>
    <row r="6" spans="1:7">
      <c r="A6" s="14"/>
      <c r="B6" s="15" t="s">
        <v>7</v>
      </c>
      <c r="C6" s="16">
        <v>1</v>
      </c>
      <c r="D6" s="16">
        <v>2</v>
      </c>
      <c r="E6" s="16">
        <v>3</v>
      </c>
      <c r="F6" s="16">
        <v>4</v>
      </c>
      <c r="G6" s="16" t="s">
        <v>8</v>
      </c>
    </row>
    <row r="7" spans="1:7" s="19" customFormat="1" ht="16.5" customHeight="1">
      <c r="A7" s="17" t="s">
        <v>9</v>
      </c>
      <c r="B7" s="18" t="s">
        <v>10</v>
      </c>
      <c r="C7" s="112">
        <f>+C8+C16</f>
        <v>339535980</v>
      </c>
      <c r="D7" s="112">
        <f>+D8+D16</f>
        <v>338146180</v>
      </c>
      <c r="E7" s="112">
        <f>+E8+E16</f>
        <v>306275840</v>
      </c>
      <c r="F7" s="112">
        <f>+F8+F16</f>
        <v>287432539</v>
      </c>
      <c r="G7" s="112">
        <f>+G8+G16</f>
        <v>38705564</v>
      </c>
    </row>
    <row r="8" spans="1:7" s="19" customFormat="1">
      <c r="A8" s="17" t="s">
        <v>11</v>
      </c>
      <c r="B8" s="20" t="s">
        <v>12</v>
      </c>
      <c r="C8" s="113">
        <f>+C9+C10+C13+C11+C12+C15+C165</f>
        <v>339535980</v>
      </c>
      <c r="D8" s="113">
        <f>+D9+D10+D13+D11+D12+D15+D165</f>
        <v>338146180</v>
      </c>
      <c r="E8" s="113">
        <f>+E9+E10+E13+E11+E12+E15+E165</f>
        <v>306275840</v>
      </c>
      <c r="F8" s="113">
        <f>+F9+F10+F13+F11+F12+F15+F165</f>
        <v>287432539</v>
      </c>
      <c r="G8" s="113">
        <f>+G9+G10+G13+G11+G12+G15+G165</f>
        <v>38705564</v>
      </c>
    </row>
    <row r="9" spans="1:7" s="19" customFormat="1">
      <c r="A9" s="17" t="s">
        <v>13</v>
      </c>
      <c r="B9" s="20" t="s">
        <v>14</v>
      </c>
      <c r="C9" s="113">
        <f>+C23</f>
        <v>4121700</v>
      </c>
      <c r="D9" s="113">
        <f>+D23</f>
        <v>4121700</v>
      </c>
      <c r="E9" s="113">
        <f>+E23</f>
        <v>3101200</v>
      </c>
      <c r="F9" s="113">
        <f>+F23</f>
        <v>2711300</v>
      </c>
      <c r="G9" s="113">
        <f>+G23</f>
        <v>332129</v>
      </c>
    </row>
    <row r="10" spans="1:7" s="19" customFormat="1" ht="16.5" customHeight="1">
      <c r="A10" s="17" t="s">
        <v>15</v>
      </c>
      <c r="B10" s="20" t="s">
        <v>16</v>
      </c>
      <c r="C10" s="113">
        <f>+C41</f>
        <v>257351390</v>
      </c>
      <c r="D10" s="113">
        <f>+D41</f>
        <v>255961590</v>
      </c>
      <c r="E10" s="113">
        <f>+E41</f>
        <v>227269750</v>
      </c>
      <c r="F10" s="113">
        <f>+F41</f>
        <v>209179529</v>
      </c>
      <c r="G10" s="113">
        <f>+G41</f>
        <v>26169861</v>
      </c>
    </row>
    <row r="11" spans="1:7" s="19" customFormat="1">
      <c r="A11" s="17" t="s">
        <v>17</v>
      </c>
      <c r="B11" s="20" t="s">
        <v>18</v>
      </c>
      <c r="C11" s="113">
        <f>+C68</f>
        <v>0</v>
      </c>
      <c r="D11" s="113">
        <f>+D68</f>
        <v>0</v>
      </c>
      <c r="E11" s="113">
        <f>+E68</f>
        <v>0</v>
      </c>
      <c r="F11" s="113">
        <f>+F68</f>
        <v>0</v>
      </c>
      <c r="G11" s="113">
        <f>+G68</f>
        <v>0</v>
      </c>
    </row>
    <row r="12" spans="1:7" s="19" customFormat="1" ht="30">
      <c r="A12" s="17"/>
      <c r="B12" s="20" t="s">
        <v>19</v>
      </c>
      <c r="C12" s="113">
        <f>C166</f>
        <v>66086890</v>
      </c>
      <c r="D12" s="113">
        <f>D166</f>
        <v>66086890</v>
      </c>
      <c r="E12" s="113">
        <f>E166</f>
        <v>66086890</v>
      </c>
      <c r="F12" s="113">
        <f>F166</f>
        <v>66086060</v>
      </c>
      <c r="G12" s="113">
        <f>G166</f>
        <v>10211353</v>
      </c>
    </row>
    <row r="13" spans="1:7" s="19" customFormat="1" ht="16.5" customHeight="1">
      <c r="A13" s="17" t="s">
        <v>20</v>
      </c>
      <c r="B13" s="20" t="s">
        <v>21</v>
      </c>
      <c r="C13" s="113">
        <f>C171</f>
        <v>11976000</v>
      </c>
      <c r="D13" s="113">
        <f>D171</f>
        <v>11976000</v>
      </c>
      <c r="E13" s="113">
        <f>E171</f>
        <v>9818000</v>
      </c>
      <c r="F13" s="113">
        <f>F171</f>
        <v>9545055</v>
      </c>
      <c r="G13" s="113">
        <f>G171</f>
        <v>1999965</v>
      </c>
    </row>
    <row r="14" spans="1:7" s="19" customFormat="1" ht="30">
      <c r="A14" s="17" t="s">
        <v>22</v>
      </c>
      <c r="B14" s="20" t="s">
        <v>23</v>
      </c>
      <c r="C14" s="113">
        <f>C178</f>
        <v>0</v>
      </c>
      <c r="D14" s="113">
        <f>D178</f>
        <v>0</v>
      </c>
      <c r="E14" s="113">
        <f>E178</f>
        <v>0</v>
      </c>
      <c r="F14" s="113">
        <f>F178</f>
        <v>0</v>
      </c>
      <c r="G14" s="113">
        <f>G178</f>
        <v>0</v>
      </c>
    </row>
    <row r="15" spans="1:7" s="19" customFormat="1" ht="16.5" customHeight="1">
      <c r="A15" s="17" t="s">
        <v>24</v>
      </c>
      <c r="B15" s="20" t="s">
        <v>24</v>
      </c>
      <c r="C15" s="113">
        <f>C71</f>
        <v>0</v>
      </c>
      <c r="D15" s="113">
        <f>D71</f>
        <v>0</v>
      </c>
      <c r="E15" s="113">
        <f>E71</f>
        <v>0</v>
      </c>
      <c r="F15" s="113">
        <f>F71</f>
        <v>0</v>
      </c>
      <c r="G15" s="113">
        <f>G71</f>
        <v>0</v>
      </c>
    </row>
    <row r="16" spans="1:7" s="19" customFormat="1" ht="16.5" customHeight="1">
      <c r="A16" s="17" t="s">
        <v>25</v>
      </c>
      <c r="B16" s="20" t="s">
        <v>26</v>
      </c>
      <c r="C16" s="113">
        <f t="shared" ref="C16:G17" si="0">C75</f>
        <v>0</v>
      </c>
      <c r="D16" s="113">
        <f t="shared" si="0"/>
        <v>0</v>
      </c>
      <c r="E16" s="113">
        <f t="shared" si="0"/>
        <v>0</v>
      </c>
      <c r="F16" s="113">
        <f t="shared" si="0"/>
        <v>0</v>
      </c>
      <c r="G16" s="113">
        <f t="shared" si="0"/>
        <v>0</v>
      </c>
    </row>
    <row r="17" spans="1:238" s="19" customFormat="1">
      <c r="A17" s="17" t="s">
        <v>27</v>
      </c>
      <c r="B17" s="20" t="s">
        <v>28</v>
      </c>
      <c r="C17" s="113">
        <f t="shared" si="0"/>
        <v>0</v>
      </c>
      <c r="D17" s="113">
        <f t="shared" si="0"/>
        <v>0</v>
      </c>
      <c r="E17" s="113">
        <f t="shared" si="0"/>
        <v>0</v>
      </c>
      <c r="F17" s="113">
        <f t="shared" si="0"/>
        <v>0</v>
      </c>
      <c r="G17" s="113">
        <f t="shared" si="0"/>
        <v>0</v>
      </c>
    </row>
    <row r="18" spans="1:238" s="19" customFormat="1" ht="30">
      <c r="A18" s="17"/>
      <c r="B18" s="20" t="s">
        <v>29</v>
      </c>
      <c r="C18" s="113">
        <f>C165+C177</f>
        <v>0</v>
      </c>
      <c r="D18" s="113">
        <f>D165+D177</f>
        <v>0</v>
      </c>
      <c r="E18" s="113">
        <f>E165+E177</f>
        <v>0</v>
      </c>
      <c r="F18" s="113">
        <f>F165+F177</f>
        <v>-89405</v>
      </c>
      <c r="G18" s="113">
        <f>G165+G177</f>
        <v>-7744</v>
      </c>
    </row>
    <row r="19" spans="1:238" s="19" customFormat="1" ht="16.5" customHeight="1">
      <c r="A19" s="17" t="s">
        <v>30</v>
      </c>
      <c r="B19" s="20" t="s">
        <v>31</v>
      </c>
      <c r="C19" s="113">
        <f>+C20+C16</f>
        <v>339535980</v>
      </c>
      <c r="D19" s="113">
        <f>+D20+D16</f>
        <v>338146180</v>
      </c>
      <c r="E19" s="113">
        <f>+E20+E16</f>
        <v>306275840</v>
      </c>
      <c r="F19" s="113">
        <f>+F20+F16</f>
        <v>287432539</v>
      </c>
      <c r="G19" s="113">
        <f>+G20+G16</f>
        <v>38705564</v>
      </c>
    </row>
    <row r="20" spans="1:238" s="19" customFormat="1">
      <c r="A20" s="17" t="s">
        <v>32</v>
      </c>
      <c r="B20" s="20" t="s">
        <v>12</v>
      </c>
      <c r="C20" s="113">
        <f>C9+C10+C11+C12+C13+C15+C165</f>
        <v>339535980</v>
      </c>
      <c r="D20" s="113">
        <f>D9+D10+D11+D12+D13+D15+D165</f>
        <v>338146180</v>
      </c>
      <c r="E20" s="113">
        <f>E9+E10+E11+E12+E13+E15+E165</f>
        <v>306275840</v>
      </c>
      <c r="F20" s="113">
        <f>F9+F10+F11+F12+F13+F15+F165</f>
        <v>287432539</v>
      </c>
      <c r="G20" s="113">
        <f>G9+G10+G11+G12+G13+G15+G165</f>
        <v>38705564</v>
      </c>
    </row>
    <row r="21" spans="1:238" s="19" customFormat="1" ht="16.5" customHeight="1">
      <c r="A21" s="21" t="s">
        <v>33</v>
      </c>
      <c r="B21" s="20" t="s">
        <v>34</v>
      </c>
      <c r="C21" s="113">
        <f>+C22+C74+C165</f>
        <v>327559980</v>
      </c>
      <c r="D21" s="113">
        <f>+D22+D74+D165</f>
        <v>326170180</v>
      </c>
      <c r="E21" s="113">
        <f>+E22+E74+E165</f>
        <v>296457840</v>
      </c>
      <c r="F21" s="113">
        <f>+F22+F74+F165</f>
        <v>277887484</v>
      </c>
      <c r="G21" s="113">
        <f>+G22+G74+G165</f>
        <v>36705599</v>
      </c>
    </row>
    <row r="22" spans="1:238" s="19" customFormat="1" ht="16.5" customHeight="1">
      <c r="A22" s="17" t="s">
        <v>35</v>
      </c>
      <c r="B22" s="20" t="s">
        <v>12</v>
      </c>
      <c r="C22" s="113">
        <f>+C23+C41+C68+C166+C71</f>
        <v>327559980</v>
      </c>
      <c r="D22" s="113">
        <f>+D23+D41+D68+D166+D71</f>
        <v>326170180</v>
      </c>
      <c r="E22" s="113">
        <f>+E23+E41+E68+E166+E71</f>
        <v>296457840</v>
      </c>
      <c r="F22" s="113">
        <f>+F23+F41+F68+F166+F71</f>
        <v>277976889</v>
      </c>
      <c r="G22" s="113">
        <f>+G23+G41+G68+G166+G71</f>
        <v>36713343</v>
      </c>
    </row>
    <row r="23" spans="1:238" s="19" customFormat="1">
      <c r="A23" s="17" t="s">
        <v>36</v>
      </c>
      <c r="B23" s="20" t="s">
        <v>14</v>
      </c>
      <c r="C23" s="113">
        <f>+C24+C33+C31</f>
        <v>4121700</v>
      </c>
      <c r="D23" s="113">
        <f>+D24+D33+D31</f>
        <v>4121700</v>
      </c>
      <c r="E23" s="113">
        <f>+E24+E33+E31</f>
        <v>3101200</v>
      </c>
      <c r="F23" s="113">
        <f>+F24+F33+F31</f>
        <v>2711300</v>
      </c>
      <c r="G23" s="113">
        <f>+G24+G33+G31</f>
        <v>332129</v>
      </c>
    </row>
    <row r="24" spans="1:238" s="19" customFormat="1" ht="16.5" customHeight="1">
      <c r="A24" s="17" t="s">
        <v>37</v>
      </c>
      <c r="B24" s="20" t="s">
        <v>38</v>
      </c>
      <c r="C24" s="113">
        <f>C25+C27+C28+C29+C30+C26</f>
        <v>3914200</v>
      </c>
      <c r="D24" s="113">
        <f>D25+D27+D28+D29+D30+D26</f>
        <v>3914200</v>
      </c>
      <c r="E24" s="113">
        <f>E25+E27+E28+E29+E30+E26</f>
        <v>2906320</v>
      </c>
      <c r="F24" s="113">
        <f>F25+F27+F28+F29+F30+F26</f>
        <v>2536104</v>
      </c>
      <c r="G24" s="113">
        <f>G25+G27+G28+G29+G30+G26</f>
        <v>324829</v>
      </c>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row>
    <row r="25" spans="1:238" s="19" customFormat="1" ht="16.5" customHeight="1">
      <c r="A25" s="22" t="s">
        <v>39</v>
      </c>
      <c r="B25" s="23" t="s">
        <v>40</v>
      </c>
      <c r="C25" s="115">
        <v>3436000</v>
      </c>
      <c r="D25" s="115">
        <v>3436000</v>
      </c>
      <c r="E25" s="115">
        <v>2563050</v>
      </c>
      <c r="F25" s="44">
        <v>2286079</v>
      </c>
      <c r="G25" s="44">
        <v>287793</v>
      </c>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row>
    <row r="26" spans="1:238" s="19" customFormat="1">
      <c r="A26" s="22"/>
      <c r="B26" s="23" t="s">
        <v>41</v>
      </c>
      <c r="C26" s="115">
        <v>430000</v>
      </c>
      <c r="D26" s="115">
        <v>430000</v>
      </c>
      <c r="E26" s="115">
        <f>173000+129000</f>
        <v>302000</v>
      </c>
      <c r="F26" s="44">
        <v>230835</v>
      </c>
      <c r="G26" s="44">
        <v>34065</v>
      </c>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row>
    <row r="27" spans="1:238" s="19" customFormat="1" ht="16.5" customHeight="1">
      <c r="A27" s="22" t="s">
        <v>42</v>
      </c>
      <c r="B27" s="24" t="s">
        <v>43</v>
      </c>
      <c r="C27" s="115">
        <v>19600</v>
      </c>
      <c r="D27" s="115">
        <v>19600</v>
      </c>
      <c r="E27" s="115">
        <f>9870+4860</f>
        <v>14730</v>
      </c>
      <c r="F27" s="44">
        <v>12659</v>
      </c>
      <c r="G27" s="44">
        <v>901</v>
      </c>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row>
    <row r="28" spans="1:238" s="19" customFormat="1" ht="16.5" customHeight="1">
      <c r="A28" s="22" t="s">
        <v>44</v>
      </c>
      <c r="B28" s="24" t="s">
        <v>45</v>
      </c>
      <c r="C28" s="115">
        <v>900</v>
      </c>
      <c r="D28" s="115">
        <v>900</v>
      </c>
      <c r="E28" s="115">
        <v>900</v>
      </c>
      <c r="F28" s="44">
        <v>391</v>
      </c>
      <c r="G28" s="44">
        <v>0</v>
      </c>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row>
    <row r="29" spans="1:238" ht="16.5" customHeight="1">
      <c r="A29" s="22"/>
      <c r="B29" s="24" t="s">
        <v>46</v>
      </c>
      <c r="C29" s="115"/>
      <c r="D29" s="115"/>
      <c r="E29" s="115"/>
      <c r="F29" s="44"/>
      <c r="G29" s="44"/>
    </row>
    <row r="30" spans="1:238" ht="16.5" customHeight="1">
      <c r="A30" s="22" t="s">
        <v>47</v>
      </c>
      <c r="B30" s="24" t="s">
        <v>48</v>
      </c>
      <c r="C30" s="115">
        <v>27700</v>
      </c>
      <c r="D30" s="115">
        <v>27700</v>
      </c>
      <c r="E30" s="115">
        <v>25640</v>
      </c>
      <c r="F30" s="44">
        <v>6140</v>
      </c>
      <c r="G30" s="44">
        <v>2070</v>
      </c>
    </row>
    <row r="31" spans="1:238" ht="16.5" customHeight="1">
      <c r="A31" s="22"/>
      <c r="B31" s="20" t="s">
        <v>49</v>
      </c>
      <c r="C31" s="114">
        <f>C32</f>
        <v>65000</v>
      </c>
      <c r="D31" s="114">
        <f>D32</f>
        <v>65000</v>
      </c>
      <c r="E31" s="114">
        <f>E32</f>
        <v>65000</v>
      </c>
      <c r="F31" s="114">
        <f>F32</f>
        <v>62100</v>
      </c>
      <c r="G31" s="114">
        <f>G32</f>
        <v>0</v>
      </c>
    </row>
    <row r="32" spans="1:238" ht="16.5" customHeight="1">
      <c r="A32" s="22"/>
      <c r="B32" s="24" t="s">
        <v>50</v>
      </c>
      <c r="C32" s="115">
        <v>65000</v>
      </c>
      <c r="D32" s="115">
        <v>65000</v>
      </c>
      <c r="E32" s="115">
        <v>65000</v>
      </c>
      <c r="F32" s="44">
        <v>62100</v>
      </c>
      <c r="G32" s="44"/>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row>
    <row r="33" spans="1:238" ht="16.5" customHeight="1">
      <c r="A33" s="17" t="s">
        <v>51</v>
      </c>
      <c r="B33" s="20" t="s">
        <v>52</v>
      </c>
      <c r="C33" s="113">
        <f>+C34+C35+C36+C37+C38+C39+C40</f>
        <v>142500</v>
      </c>
      <c r="D33" s="113">
        <f>+D34+D35+D36+D37+D38+D39+D40</f>
        <v>142500</v>
      </c>
      <c r="E33" s="113">
        <f>+E34+E35+E36+E37+E38+E39+E40</f>
        <v>129880</v>
      </c>
      <c r="F33" s="113">
        <f>+F34+F35+F36+F37+F38+F39+F40</f>
        <v>113096</v>
      </c>
      <c r="G33" s="113">
        <f>+G34+G35+G36+G37+G38+G39+G40</f>
        <v>7300</v>
      </c>
    </row>
    <row r="34" spans="1:238" ht="16.5" customHeight="1">
      <c r="A34" s="22" t="s">
        <v>53</v>
      </c>
      <c r="B34" s="24" t="s">
        <v>54</v>
      </c>
      <c r="C34" s="115">
        <v>44600</v>
      </c>
      <c r="D34" s="115">
        <v>44600</v>
      </c>
      <c r="E34" s="115">
        <v>44600</v>
      </c>
      <c r="F34" s="44">
        <v>43676</v>
      </c>
      <c r="G34" s="44"/>
    </row>
    <row r="35" spans="1:238" ht="16.5" customHeight="1">
      <c r="A35" s="22" t="s">
        <v>55</v>
      </c>
      <c r="B35" s="24" t="s">
        <v>56</v>
      </c>
      <c r="C35" s="115">
        <v>1400</v>
      </c>
      <c r="D35" s="115">
        <v>1400</v>
      </c>
      <c r="E35" s="115">
        <v>1400</v>
      </c>
      <c r="F35" s="44">
        <v>1388</v>
      </c>
      <c r="G35" s="44"/>
    </row>
    <row r="36" spans="1:238" s="19" customFormat="1" ht="16.5" customHeight="1">
      <c r="A36" s="22" t="s">
        <v>57</v>
      </c>
      <c r="B36" s="24" t="s">
        <v>58</v>
      </c>
      <c r="C36" s="115">
        <v>15000</v>
      </c>
      <c r="D36" s="115">
        <v>15000</v>
      </c>
      <c r="E36" s="115">
        <v>15000</v>
      </c>
      <c r="F36" s="44">
        <v>14513</v>
      </c>
      <c r="G36" s="44"/>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row>
    <row r="37" spans="1:238" ht="16.5" customHeight="1">
      <c r="A37" s="22" t="s">
        <v>59</v>
      </c>
      <c r="B37" s="25" t="s">
        <v>60</v>
      </c>
      <c r="C37" s="115">
        <v>500</v>
      </c>
      <c r="D37" s="115">
        <v>500</v>
      </c>
      <c r="E37" s="115">
        <v>500</v>
      </c>
      <c r="F37" s="44">
        <v>415</v>
      </c>
      <c r="G37" s="44"/>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row>
    <row r="38" spans="1:238" ht="16.5" customHeight="1">
      <c r="A38" s="22" t="s">
        <v>61</v>
      </c>
      <c r="B38" s="25" t="s">
        <v>62</v>
      </c>
      <c r="C38" s="115">
        <v>3000</v>
      </c>
      <c r="D38" s="115">
        <v>3000</v>
      </c>
      <c r="E38" s="115">
        <v>3000</v>
      </c>
      <c r="F38" s="44">
        <v>2362</v>
      </c>
      <c r="G38" s="44"/>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row>
    <row r="39" spans="1:238" ht="16.5" customHeight="1">
      <c r="A39" s="22"/>
      <c r="B39" s="25" t="s">
        <v>63</v>
      </c>
      <c r="C39" s="115">
        <v>78000</v>
      </c>
      <c r="D39" s="115">
        <v>78000</v>
      </c>
      <c r="E39" s="115">
        <f>42810+22570</f>
        <v>65380</v>
      </c>
      <c r="F39" s="44">
        <v>50742</v>
      </c>
      <c r="G39" s="44">
        <v>7300</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row>
    <row r="40" spans="1:238" ht="16.5" customHeight="1">
      <c r="A40" s="22"/>
      <c r="B40" s="25" t="s">
        <v>407</v>
      </c>
      <c r="C40" s="115"/>
      <c r="D40" s="115"/>
      <c r="E40" s="115"/>
      <c r="F40" s="44"/>
      <c r="G40" s="44"/>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row>
    <row r="41" spans="1:238" ht="16.5" customHeight="1">
      <c r="A41" s="17" t="s">
        <v>64</v>
      </c>
      <c r="B41" s="20" t="s">
        <v>16</v>
      </c>
      <c r="C41" s="113">
        <f>+C42+C56+C55+C58+C61+C63+C64+C65+C62</f>
        <v>257351390</v>
      </c>
      <c r="D41" s="113">
        <f>+D42+D56+D55+D58+D61+D63+D64+D65+D62</f>
        <v>255961590</v>
      </c>
      <c r="E41" s="113">
        <f>+E42+E56+E55+E58+E61+E63+E64+E65+E62</f>
        <v>227269750</v>
      </c>
      <c r="F41" s="113">
        <f>+F42+F56+F55+F58+F61+F63+F64+F65+F62</f>
        <v>209179529</v>
      </c>
      <c r="G41" s="113">
        <f>+G42+G56+G55+G58+G61+G63+G64+G65+G62</f>
        <v>26169861</v>
      </c>
    </row>
    <row r="42" spans="1:238" ht="16.5" customHeight="1">
      <c r="A42" s="17" t="s">
        <v>65</v>
      </c>
      <c r="B42" s="20" t="s">
        <v>66</v>
      </c>
      <c r="C42" s="113">
        <f>+C43+C44+C45+C46+C47+C48+C49+C50+C52</f>
        <v>257324390</v>
      </c>
      <c r="D42" s="113">
        <f>+D43+D44+D45+D46+D47+D48+D49+D50+D52</f>
        <v>255934590</v>
      </c>
      <c r="E42" s="113">
        <f>+E43+E44+E45+E46+E47+E48+E49+E50+E52</f>
        <v>227251250</v>
      </c>
      <c r="F42" s="113">
        <f>+F43+F44+F45+F46+F47+F48+F49+F50+F52</f>
        <v>209166042</v>
      </c>
      <c r="G42" s="113">
        <f>+G43+G44+G45+G46+G47+G48+G49+G50+G52</f>
        <v>26169915</v>
      </c>
    </row>
    <row r="43" spans="1:238" s="19" customFormat="1" ht="16.5" customHeight="1">
      <c r="A43" s="22" t="s">
        <v>67</v>
      </c>
      <c r="B43" s="24" t="s">
        <v>68</v>
      </c>
      <c r="C43" s="115">
        <v>14000</v>
      </c>
      <c r="D43" s="115">
        <v>14000</v>
      </c>
      <c r="E43" s="115">
        <v>13500</v>
      </c>
      <c r="F43" s="44">
        <v>12954</v>
      </c>
      <c r="G43" s="44">
        <v>2961</v>
      </c>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row>
    <row r="44" spans="1:238" s="19" customFormat="1" ht="16.5" customHeight="1">
      <c r="A44" s="22" t="s">
        <v>69</v>
      </c>
      <c r="B44" s="24" t="s">
        <v>70</v>
      </c>
      <c r="C44" s="115">
        <v>3000</v>
      </c>
      <c r="D44" s="115">
        <v>3000</v>
      </c>
      <c r="E44" s="115">
        <f>1700+700</f>
        <v>2400</v>
      </c>
      <c r="F44" s="44">
        <v>1679</v>
      </c>
      <c r="G44" s="44">
        <v>0</v>
      </c>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row>
    <row r="45" spans="1:238" ht="16.5" customHeight="1">
      <c r="A45" s="22" t="s">
        <v>71</v>
      </c>
      <c r="B45" s="24" t="s">
        <v>72</v>
      </c>
      <c r="C45" s="115">
        <v>76000</v>
      </c>
      <c r="D45" s="115">
        <v>76000</v>
      </c>
      <c r="E45" s="115">
        <v>50000</v>
      </c>
      <c r="F45" s="44">
        <v>49801</v>
      </c>
      <c r="G45" s="44">
        <v>3386</v>
      </c>
    </row>
    <row r="46" spans="1:238" ht="16.5" customHeight="1">
      <c r="A46" s="22" t="s">
        <v>73</v>
      </c>
      <c r="B46" s="24" t="s">
        <v>74</v>
      </c>
      <c r="C46" s="115">
        <v>4000</v>
      </c>
      <c r="D46" s="115">
        <v>4000</v>
      </c>
      <c r="E46" s="115">
        <f>2800+1200</f>
        <v>4000</v>
      </c>
      <c r="F46" s="44">
        <v>3762</v>
      </c>
      <c r="G46" s="44">
        <v>436</v>
      </c>
    </row>
    <row r="47" spans="1:238" ht="16.5" customHeight="1">
      <c r="A47" s="22" t="s">
        <v>75</v>
      </c>
      <c r="B47" s="24" t="s">
        <v>76</v>
      </c>
      <c r="C47" s="115">
        <v>9000</v>
      </c>
      <c r="D47" s="115">
        <v>9000</v>
      </c>
      <c r="E47" s="115">
        <v>5000</v>
      </c>
      <c r="F47" s="44">
        <v>5000</v>
      </c>
      <c r="G47" s="44">
        <v>0</v>
      </c>
    </row>
    <row r="48" spans="1:238" ht="16.5" customHeight="1">
      <c r="A48" s="22" t="s">
        <v>77</v>
      </c>
      <c r="B48" s="24" t="s">
        <v>78</v>
      </c>
      <c r="C48" s="115"/>
      <c r="D48" s="115"/>
      <c r="E48" s="115"/>
      <c r="F48" s="44"/>
      <c r="G48" s="44"/>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row>
    <row r="49" spans="1:238" ht="16.5" customHeight="1">
      <c r="A49" s="22" t="s">
        <v>79</v>
      </c>
      <c r="B49" s="24" t="s">
        <v>80</v>
      </c>
      <c r="C49" s="115">
        <v>45000</v>
      </c>
      <c r="D49" s="115">
        <v>45000</v>
      </c>
      <c r="E49" s="115">
        <v>45000</v>
      </c>
      <c r="F49" s="44">
        <v>40655</v>
      </c>
      <c r="G49" s="44">
        <v>4967</v>
      </c>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row>
    <row r="50" spans="1:238" ht="16.5" customHeight="1">
      <c r="A50" s="17" t="s">
        <v>81</v>
      </c>
      <c r="B50" s="20" t="s">
        <v>82</v>
      </c>
      <c r="C50" s="116">
        <f>+C51+C85</f>
        <v>257039390</v>
      </c>
      <c r="D50" s="116">
        <f>+D51+D85</f>
        <v>255649590</v>
      </c>
      <c r="E50" s="116">
        <f>+E51+E85</f>
        <v>227016210</v>
      </c>
      <c r="F50" s="116">
        <f>+F51+F85</f>
        <v>208954224</v>
      </c>
      <c r="G50" s="116">
        <f>+G51+G85</f>
        <v>26147861</v>
      </c>
    </row>
    <row r="51" spans="1:238" ht="16.5" customHeight="1">
      <c r="A51" s="27"/>
      <c r="B51" s="28" t="s">
        <v>83</v>
      </c>
      <c r="C51" s="115">
        <v>68000</v>
      </c>
      <c r="D51" s="115">
        <v>68000</v>
      </c>
      <c r="E51" s="115">
        <v>60000</v>
      </c>
      <c r="F51" s="44">
        <v>58196</v>
      </c>
      <c r="G51" s="44">
        <v>10001</v>
      </c>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row>
    <row r="52" spans="1:238" s="19" customFormat="1" ht="16.5" customHeight="1">
      <c r="A52" s="22" t="s">
        <v>84</v>
      </c>
      <c r="B52" s="24" t="s">
        <v>85</v>
      </c>
      <c r="C52" s="115">
        <v>134000</v>
      </c>
      <c r="D52" s="115">
        <v>134000</v>
      </c>
      <c r="E52" s="115">
        <v>115140</v>
      </c>
      <c r="F52" s="44">
        <v>97967</v>
      </c>
      <c r="G52" s="44">
        <v>10304</v>
      </c>
    </row>
    <row r="53" spans="1:238" s="26" customFormat="1" ht="16.5" customHeight="1">
      <c r="A53" s="22"/>
      <c r="B53" s="24" t="s">
        <v>86</v>
      </c>
      <c r="C53" s="115"/>
      <c r="D53" s="115"/>
      <c r="E53" s="115"/>
      <c r="F53" s="44"/>
      <c r="G53" s="44"/>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row>
    <row r="54" spans="1:238" ht="16.5" customHeight="1">
      <c r="A54" s="22"/>
      <c r="B54" s="24" t="s">
        <v>87</v>
      </c>
      <c r="C54" s="115">
        <v>53000</v>
      </c>
      <c r="D54" s="115">
        <v>53000</v>
      </c>
      <c r="E54" s="115">
        <f>29500+16500</f>
        <v>46000</v>
      </c>
      <c r="F54" s="44">
        <v>40156</v>
      </c>
      <c r="G54" s="44">
        <v>5460</v>
      </c>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row>
    <row r="55" spans="1:238" s="19" customFormat="1" ht="16.5" customHeight="1">
      <c r="A55" s="17" t="s">
        <v>88</v>
      </c>
      <c r="B55" s="24" t="s">
        <v>89</v>
      </c>
      <c r="C55" s="115"/>
      <c r="D55" s="115"/>
      <c r="E55" s="115"/>
      <c r="F55" s="44"/>
      <c r="G55" s="44"/>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row>
    <row r="56" spans="1:238" s="19" customFormat="1" ht="16.5" customHeight="1">
      <c r="A56" s="17" t="s">
        <v>90</v>
      </c>
      <c r="B56" s="20" t="s">
        <v>91</v>
      </c>
      <c r="C56" s="117">
        <f>+C57</f>
        <v>18000</v>
      </c>
      <c r="D56" s="117">
        <f>+D57</f>
        <v>18000</v>
      </c>
      <c r="E56" s="117">
        <f>+E57</f>
        <v>12000</v>
      </c>
      <c r="F56" s="117">
        <f>+F57</f>
        <v>9092</v>
      </c>
      <c r="G56" s="117">
        <f>+G57</f>
        <v>0</v>
      </c>
    </row>
    <row r="57" spans="1:238" s="19" customFormat="1" ht="16.5" customHeight="1">
      <c r="A57" s="22" t="s">
        <v>92</v>
      </c>
      <c r="B57" s="24" t="s">
        <v>93</v>
      </c>
      <c r="C57" s="115">
        <v>18000</v>
      </c>
      <c r="D57" s="115">
        <v>18000</v>
      </c>
      <c r="E57" s="115">
        <v>12000</v>
      </c>
      <c r="F57" s="44">
        <v>9092</v>
      </c>
      <c r="G57" s="44">
        <v>0</v>
      </c>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row>
    <row r="58" spans="1:238" s="19" customFormat="1" ht="16.5" customHeight="1">
      <c r="A58" s="17" t="s">
        <v>94</v>
      </c>
      <c r="B58" s="20" t="s">
        <v>95</v>
      </c>
      <c r="C58" s="113">
        <f>+C59+C60</f>
        <v>1000</v>
      </c>
      <c r="D58" s="113">
        <f>+D59+D60</f>
        <v>1000</v>
      </c>
      <c r="E58" s="113">
        <f>+E59+E60</f>
        <v>1000</v>
      </c>
      <c r="F58" s="113">
        <f>+F59+F60</f>
        <v>648</v>
      </c>
      <c r="G58" s="113">
        <f>+G59+G60</f>
        <v>0</v>
      </c>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row>
    <row r="59" spans="1:238" ht="16.5" customHeight="1">
      <c r="A59" s="17" t="s">
        <v>96</v>
      </c>
      <c r="B59" s="24" t="s">
        <v>97</v>
      </c>
      <c r="C59" s="115">
        <v>1000</v>
      </c>
      <c r="D59" s="115">
        <v>1000</v>
      </c>
      <c r="E59" s="115">
        <v>1000</v>
      </c>
      <c r="F59" s="44">
        <v>648</v>
      </c>
      <c r="G59" s="44">
        <v>0</v>
      </c>
    </row>
    <row r="60" spans="1:238" s="19" customFormat="1" ht="16.5" customHeight="1">
      <c r="A60" s="17" t="s">
        <v>98</v>
      </c>
      <c r="B60" s="24" t="s">
        <v>99</v>
      </c>
      <c r="C60" s="115"/>
      <c r="D60" s="115"/>
      <c r="E60" s="115"/>
      <c r="F60" s="44"/>
      <c r="G60" s="44"/>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row>
    <row r="61" spans="1:238" ht="16.5" customHeight="1">
      <c r="A61" s="22" t="s">
        <v>100</v>
      </c>
      <c r="B61" s="24" t="s">
        <v>101</v>
      </c>
      <c r="C61" s="115">
        <v>3000</v>
      </c>
      <c r="D61" s="115">
        <v>3000</v>
      </c>
      <c r="E61" s="115">
        <v>1500</v>
      </c>
      <c r="F61" s="44">
        <v>747</v>
      </c>
      <c r="G61" s="44">
        <v>-54</v>
      </c>
    </row>
    <row r="62" spans="1:238" ht="16.5" customHeight="1">
      <c r="A62" s="22" t="s">
        <v>102</v>
      </c>
      <c r="B62" s="23" t="s">
        <v>103</v>
      </c>
      <c r="C62" s="115"/>
      <c r="D62" s="115"/>
      <c r="E62" s="115"/>
      <c r="F62" s="44"/>
      <c r="G62" s="44"/>
    </row>
    <row r="63" spans="1:238" ht="16.5" customHeight="1">
      <c r="A63" s="22" t="s">
        <v>104</v>
      </c>
      <c r="B63" s="24" t="s">
        <v>105</v>
      </c>
      <c r="C63" s="115"/>
      <c r="D63" s="115"/>
      <c r="E63" s="115"/>
      <c r="F63" s="44"/>
      <c r="G63" s="44"/>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row>
    <row r="64" spans="1:238" ht="16.5" customHeight="1">
      <c r="A64" s="22" t="s">
        <v>106</v>
      </c>
      <c r="B64" s="24" t="s">
        <v>107</v>
      </c>
      <c r="C64" s="115"/>
      <c r="D64" s="115"/>
      <c r="E64" s="115"/>
      <c r="F64" s="44"/>
      <c r="G64" s="44"/>
    </row>
    <row r="65" spans="1:238" ht="16.5" customHeight="1">
      <c r="A65" s="17" t="s">
        <v>108</v>
      </c>
      <c r="B65" s="20" t="s">
        <v>109</v>
      </c>
      <c r="C65" s="117">
        <f>+C66+C67</f>
        <v>5000</v>
      </c>
      <c r="D65" s="117">
        <f>+D66+D67</f>
        <v>5000</v>
      </c>
      <c r="E65" s="117">
        <f>+E66+E67</f>
        <v>4000</v>
      </c>
      <c r="F65" s="117">
        <f>+F66+F67</f>
        <v>3000</v>
      </c>
      <c r="G65" s="117">
        <f>+G66+G67</f>
        <v>0</v>
      </c>
    </row>
    <row r="66" spans="1:238" ht="16.5" customHeight="1">
      <c r="A66" s="22" t="s">
        <v>110</v>
      </c>
      <c r="B66" s="24" t="s">
        <v>111</v>
      </c>
      <c r="C66" s="115"/>
      <c r="D66" s="115"/>
      <c r="E66" s="115"/>
      <c r="F66" s="44"/>
      <c r="G66" s="44"/>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row>
    <row r="67" spans="1:238" s="19" customFormat="1" ht="16.5" customHeight="1">
      <c r="A67" s="22" t="s">
        <v>112</v>
      </c>
      <c r="B67" s="24" t="s">
        <v>113</v>
      </c>
      <c r="C67" s="115">
        <v>5000</v>
      </c>
      <c r="D67" s="115">
        <v>5000</v>
      </c>
      <c r="E67" s="115">
        <v>4000</v>
      </c>
      <c r="F67" s="118">
        <v>3000</v>
      </c>
      <c r="G67" s="118">
        <v>0</v>
      </c>
    </row>
    <row r="68" spans="1:238" ht="16.5" customHeight="1">
      <c r="A68" s="17" t="s">
        <v>114</v>
      </c>
      <c r="B68" s="20" t="s">
        <v>18</v>
      </c>
      <c r="C68" s="112">
        <f t="shared" ref="C68:G69" si="1">+C69</f>
        <v>0</v>
      </c>
      <c r="D68" s="112">
        <f t="shared" si="1"/>
        <v>0</v>
      </c>
      <c r="E68" s="112">
        <f t="shared" si="1"/>
        <v>0</v>
      </c>
      <c r="F68" s="112">
        <f t="shared" si="1"/>
        <v>0</v>
      </c>
      <c r="G68" s="112">
        <f t="shared" si="1"/>
        <v>0</v>
      </c>
    </row>
    <row r="69" spans="1:238" ht="16.5" customHeight="1">
      <c r="A69" s="29" t="s">
        <v>115</v>
      </c>
      <c r="B69" s="20" t="s">
        <v>116</v>
      </c>
      <c r="C69" s="112">
        <f t="shared" si="1"/>
        <v>0</v>
      </c>
      <c r="D69" s="112">
        <f t="shared" si="1"/>
        <v>0</v>
      </c>
      <c r="E69" s="112">
        <f t="shared" si="1"/>
        <v>0</v>
      </c>
      <c r="F69" s="112">
        <f t="shared" si="1"/>
        <v>0</v>
      </c>
      <c r="G69" s="112">
        <f t="shared" si="1"/>
        <v>0</v>
      </c>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row>
    <row r="70" spans="1:238" s="19" customFormat="1" ht="16.5" customHeight="1">
      <c r="A70" s="29" t="s">
        <v>117</v>
      </c>
      <c r="B70" s="24" t="s">
        <v>118</v>
      </c>
      <c r="C70" s="115"/>
      <c r="D70" s="115"/>
      <c r="E70" s="115"/>
      <c r="F70" s="44"/>
      <c r="G70" s="44"/>
    </row>
    <row r="71" spans="1:238" s="19" customFormat="1" ht="16.5" customHeight="1">
      <c r="A71" s="29"/>
      <c r="B71" s="30" t="s">
        <v>24</v>
      </c>
      <c r="C71" s="114">
        <f>C72+C73</f>
        <v>0</v>
      </c>
      <c r="D71" s="114">
        <f>D72+D73</f>
        <v>0</v>
      </c>
      <c r="E71" s="114">
        <f>E72+E73</f>
        <v>0</v>
      </c>
      <c r="F71" s="114">
        <f>F72+F73</f>
        <v>0</v>
      </c>
      <c r="G71" s="114">
        <f>G72+G73</f>
        <v>0</v>
      </c>
    </row>
    <row r="72" spans="1:238" s="19" customFormat="1" ht="16.5" customHeight="1">
      <c r="A72" s="29"/>
      <c r="B72" s="31" t="s">
        <v>119</v>
      </c>
      <c r="C72" s="115"/>
      <c r="D72" s="115"/>
      <c r="E72" s="115"/>
      <c r="F72" s="44"/>
      <c r="G72" s="44"/>
    </row>
    <row r="73" spans="1:238" ht="16.5" customHeight="1">
      <c r="A73" s="29"/>
      <c r="B73" s="31" t="s">
        <v>120</v>
      </c>
      <c r="C73" s="115"/>
      <c r="D73" s="115"/>
      <c r="E73" s="115"/>
      <c r="F73" s="44"/>
      <c r="G73" s="44"/>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row>
    <row r="74" spans="1:238" s="19" customFormat="1" ht="16.5" customHeight="1">
      <c r="A74" s="17" t="s">
        <v>121</v>
      </c>
      <c r="B74" s="20" t="s">
        <v>26</v>
      </c>
      <c r="C74" s="113">
        <f>+C75</f>
        <v>0</v>
      </c>
      <c r="D74" s="113">
        <f>+D75</f>
        <v>0</v>
      </c>
      <c r="E74" s="113">
        <f>+E75</f>
        <v>0</v>
      </c>
      <c r="F74" s="113">
        <f>+F75</f>
        <v>0</v>
      </c>
      <c r="G74" s="113">
        <f>+G75</f>
        <v>0</v>
      </c>
    </row>
    <row r="75" spans="1:238" s="19" customFormat="1" ht="16.5" customHeight="1">
      <c r="A75" s="17" t="s">
        <v>122</v>
      </c>
      <c r="B75" s="20" t="s">
        <v>28</v>
      </c>
      <c r="C75" s="113">
        <f>+C76+C81</f>
        <v>0</v>
      </c>
      <c r="D75" s="113">
        <f>+D76+D81</f>
        <v>0</v>
      </c>
      <c r="E75" s="113">
        <f>+E76+E81</f>
        <v>0</v>
      </c>
      <c r="F75" s="113">
        <f>+F76+F81</f>
        <v>0</v>
      </c>
      <c r="G75" s="113">
        <f>+G76+G81</f>
        <v>0</v>
      </c>
    </row>
    <row r="76" spans="1:238" s="19" customFormat="1" ht="16.5" customHeight="1">
      <c r="A76" s="17" t="s">
        <v>123</v>
      </c>
      <c r="B76" s="20" t="s">
        <v>124</v>
      </c>
      <c r="C76" s="113">
        <f>+C78+C80+C79+C77</f>
        <v>0</v>
      </c>
      <c r="D76" s="113">
        <f>+D78+D80+D79+D77</f>
        <v>0</v>
      </c>
      <c r="E76" s="113">
        <f>+E78+E80+E79+E77</f>
        <v>0</v>
      </c>
      <c r="F76" s="113">
        <f>+F78+F80+F79+F77</f>
        <v>0</v>
      </c>
      <c r="G76" s="113">
        <f>+G78+G80+G79+G77</f>
        <v>0</v>
      </c>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row>
    <row r="77" spans="1:238" s="19" customFormat="1" ht="16.5" customHeight="1">
      <c r="A77" s="17"/>
      <c r="B77" s="23" t="s">
        <v>125</v>
      </c>
      <c r="C77" s="115"/>
      <c r="D77" s="115"/>
      <c r="E77" s="115"/>
      <c r="F77" s="44"/>
      <c r="G77" s="44"/>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row>
    <row r="78" spans="1:238" s="19" customFormat="1" ht="16.5" customHeight="1">
      <c r="A78" s="22" t="s">
        <v>126</v>
      </c>
      <c r="B78" s="24" t="s">
        <v>127</v>
      </c>
      <c r="C78" s="115"/>
      <c r="D78" s="115"/>
      <c r="E78" s="115"/>
      <c r="F78" s="44"/>
      <c r="G78" s="44"/>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row>
    <row r="79" spans="1:238" s="19" customFormat="1" ht="16.5" customHeight="1">
      <c r="A79" s="22" t="s">
        <v>128</v>
      </c>
      <c r="B79" s="23" t="s">
        <v>129</v>
      </c>
      <c r="C79" s="115"/>
      <c r="D79" s="115"/>
      <c r="E79" s="115"/>
      <c r="F79" s="44"/>
      <c r="G79" s="44"/>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row>
    <row r="80" spans="1:238" ht="16.5" customHeight="1">
      <c r="A80" s="22" t="s">
        <v>130</v>
      </c>
      <c r="B80" s="24" t="s">
        <v>131</v>
      </c>
      <c r="C80" s="115"/>
      <c r="D80" s="115"/>
      <c r="E80" s="115"/>
      <c r="F80" s="44"/>
      <c r="G80" s="44"/>
    </row>
    <row r="81" spans="1:238" ht="16.5" customHeight="1">
      <c r="A81" s="32"/>
      <c r="B81" s="23" t="s">
        <v>132</v>
      </c>
      <c r="C81" s="115"/>
      <c r="D81" s="115"/>
      <c r="E81" s="115"/>
      <c r="F81" s="44"/>
      <c r="G81" s="44"/>
    </row>
    <row r="82" spans="1:238" ht="16.5" customHeight="1">
      <c r="A82" s="22" t="s">
        <v>35</v>
      </c>
      <c r="B82" s="24" t="s">
        <v>133</v>
      </c>
      <c r="C82" s="115"/>
      <c r="D82" s="115"/>
      <c r="E82" s="115"/>
      <c r="F82" s="44"/>
      <c r="G82" s="44"/>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row>
    <row r="83" spans="1:238" ht="16.5" customHeight="1">
      <c r="A83" s="22" t="s">
        <v>134</v>
      </c>
      <c r="B83" s="24" t="s">
        <v>135</v>
      </c>
      <c r="C83" s="112">
        <f>+C41-C85+C23+C74+C166+C71</f>
        <v>70588590</v>
      </c>
      <c r="D83" s="112">
        <f>+D41-D85+D23+D74+D166+D71</f>
        <v>70588590</v>
      </c>
      <c r="E83" s="112">
        <f>+E41-E85+E23+E74+E166+E71</f>
        <v>69501630</v>
      </c>
      <c r="F83" s="112">
        <f>+F41-F85+F23+F74+F166+F71</f>
        <v>69080861</v>
      </c>
      <c r="G83" s="112">
        <f>+G41-G85+G23+G74+G166+G71</f>
        <v>10575483</v>
      </c>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row>
    <row r="84" spans="1:238" ht="16.5" customHeight="1">
      <c r="A84" s="22"/>
      <c r="B84" s="24" t="s">
        <v>136</v>
      </c>
      <c r="C84" s="115"/>
      <c r="D84" s="115"/>
      <c r="E84" s="115"/>
      <c r="F84" s="115"/>
      <c r="G84" s="11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row>
    <row r="85" spans="1:238" ht="16.5" customHeight="1">
      <c r="A85" s="22"/>
      <c r="B85" s="20" t="s">
        <v>137</v>
      </c>
      <c r="C85" s="119">
        <f>+C86+C127+C148+C150+C161+C163</f>
        <v>256971390</v>
      </c>
      <c r="D85" s="119">
        <f>+D86+D127+D148+D150+D161+D163</f>
        <v>255581590</v>
      </c>
      <c r="E85" s="119">
        <f>+E86+E127+E148+E150+E161+E163</f>
        <v>226956210</v>
      </c>
      <c r="F85" s="119">
        <f>+F86+F127+F148+F150+F161+F163</f>
        <v>208896028</v>
      </c>
      <c r="G85" s="119">
        <f>+G86+G127+G148+G150+G161+G163</f>
        <v>26137860</v>
      </c>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row>
    <row r="86" spans="1:238" s="26" customFormat="1" ht="16.5" customHeight="1">
      <c r="A86" s="17" t="s">
        <v>138</v>
      </c>
      <c r="B86" s="20" t="s">
        <v>139</v>
      </c>
      <c r="C86" s="113">
        <f>+C87+C94+C107+C123+C125</f>
        <v>85017640</v>
      </c>
      <c r="D86" s="113">
        <f>+D87+D94+D107+D123+D125</f>
        <v>83809650</v>
      </c>
      <c r="E86" s="113">
        <f>+E87+E94+E107+E123+E125</f>
        <v>81449830</v>
      </c>
      <c r="F86" s="113">
        <f>+F87+F94+F107+F123+F125</f>
        <v>78632379</v>
      </c>
      <c r="G86" s="113">
        <f>+G87+G94+G107+G123+G125</f>
        <v>9714298</v>
      </c>
    </row>
    <row r="87" spans="1:238" s="26" customFormat="1" ht="16.5" customHeight="1">
      <c r="A87" s="22" t="s">
        <v>140</v>
      </c>
      <c r="B87" s="20" t="s">
        <v>141</v>
      </c>
      <c r="C87" s="112">
        <f>+C88+C91+C92+C89+C90</f>
        <v>45182190</v>
      </c>
      <c r="D87" s="112">
        <f>+D88+D91+D92+D89+D90</f>
        <v>43283950</v>
      </c>
      <c r="E87" s="112">
        <f>+E88+E91+E92+E89+E90</f>
        <v>43050450</v>
      </c>
      <c r="F87" s="112">
        <f>+F88+F91+F92+F89+F90</f>
        <v>42856497</v>
      </c>
      <c r="G87" s="112">
        <f>+G88+G91+G92+G89+G90</f>
        <v>5315978</v>
      </c>
    </row>
    <row r="88" spans="1:238" s="26" customFormat="1" ht="16.5" customHeight="1">
      <c r="A88" s="22"/>
      <c r="B88" s="23" t="s">
        <v>142</v>
      </c>
      <c r="C88" s="115">
        <v>43143000</v>
      </c>
      <c r="D88" s="115">
        <v>41245760</v>
      </c>
      <c r="E88" s="115">
        <v>41245760</v>
      </c>
      <c r="F88" s="44">
        <v>41245439</v>
      </c>
      <c r="G88" s="44">
        <v>5160217</v>
      </c>
    </row>
    <row r="89" spans="1:238" s="26" customFormat="1" ht="16.5" customHeight="1">
      <c r="A89" s="22"/>
      <c r="B89" s="23" t="s">
        <v>143</v>
      </c>
      <c r="C89" s="115"/>
      <c r="D89" s="115"/>
      <c r="E89" s="115"/>
      <c r="F89" s="44"/>
      <c r="G89" s="44"/>
    </row>
    <row r="90" spans="1:238" s="26" customFormat="1" ht="16.5" customHeight="1">
      <c r="A90" s="22"/>
      <c r="B90" s="23" t="s">
        <v>144</v>
      </c>
      <c r="C90" s="115">
        <v>160000</v>
      </c>
      <c r="D90" s="115">
        <v>160000</v>
      </c>
      <c r="E90" s="115">
        <f>16760+53240</f>
        <v>70000</v>
      </c>
      <c r="F90" s="44">
        <v>52573</v>
      </c>
      <c r="G90" s="44">
        <v>15521</v>
      </c>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row>
    <row r="91" spans="1:238" s="26" customFormat="1" ht="16.5" customHeight="1">
      <c r="A91" s="22"/>
      <c r="B91" s="23" t="s">
        <v>145</v>
      </c>
      <c r="C91" s="115">
        <v>74190</v>
      </c>
      <c r="D91" s="115">
        <v>74190</v>
      </c>
      <c r="E91" s="115">
        <v>74190</v>
      </c>
      <c r="F91" s="44">
        <v>74087</v>
      </c>
      <c r="G91" s="44">
        <v>9456</v>
      </c>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row>
    <row r="92" spans="1:238" s="26" customFormat="1" ht="16.5" customHeight="1">
      <c r="A92" s="22"/>
      <c r="B92" s="23" t="s">
        <v>146</v>
      </c>
      <c r="C92" s="115">
        <v>1805000</v>
      </c>
      <c r="D92" s="115">
        <v>1804000</v>
      </c>
      <c r="E92" s="115">
        <f>1102420+558080</f>
        <v>1660500</v>
      </c>
      <c r="F92" s="44">
        <v>1484398</v>
      </c>
      <c r="G92" s="44">
        <v>130784</v>
      </c>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row>
    <row r="93" spans="1:238">
      <c r="A93" s="22"/>
      <c r="B93" s="24" t="s">
        <v>136</v>
      </c>
      <c r="C93" s="115"/>
      <c r="D93" s="115"/>
      <c r="E93" s="115"/>
      <c r="F93" s="44">
        <v>-8190</v>
      </c>
      <c r="G93" s="44">
        <v>-108</v>
      </c>
    </row>
    <row r="94" spans="1:238" ht="30">
      <c r="A94" s="22" t="s">
        <v>147</v>
      </c>
      <c r="B94" s="20" t="s">
        <v>148</v>
      </c>
      <c r="C94" s="114">
        <f>C95+C96+C97+C98+C99+C100+C102+C101+C103</f>
        <v>19309920</v>
      </c>
      <c r="D94" s="114">
        <f>D95+D96+D97+D98+D99+D100+D102+D101+D103</f>
        <v>20174900</v>
      </c>
      <c r="E94" s="114">
        <f>E95+E96+E97+E98+E99+E100+E102+E101+E103</f>
        <v>19025340</v>
      </c>
      <c r="F94" s="114">
        <f>F95+F96+F97+F98+F99+F100+F102+F101+F103</f>
        <v>18050358</v>
      </c>
      <c r="G94" s="114">
        <f>G95+G96+G97+G98+G99+G100+G102+G101+G103</f>
        <v>2182232</v>
      </c>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row>
    <row r="95" spans="1:238" ht="16.5" customHeight="1">
      <c r="A95" s="22"/>
      <c r="B95" s="23" t="s">
        <v>149</v>
      </c>
      <c r="C95" s="115">
        <v>925440</v>
      </c>
      <c r="D95" s="115">
        <v>649610</v>
      </c>
      <c r="E95" s="115">
        <f>241000+164720</f>
        <v>405720</v>
      </c>
      <c r="F95" s="44">
        <v>386095</v>
      </c>
      <c r="G95" s="44">
        <v>67302</v>
      </c>
    </row>
    <row r="96" spans="1:238">
      <c r="A96" s="22"/>
      <c r="B96" s="23" t="s">
        <v>150</v>
      </c>
      <c r="C96" s="115"/>
      <c r="D96" s="115"/>
      <c r="E96" s="115"/>
      <c r="F96" s="44"/>
      <c r="G96" s="44"/>
    </row>
    <row r="97" spans="1:238" s="19" customFormat="1" ht="16.5" customHeight="1">
      <c r="A97" s="22"/>
      <c r="B97" s="23" t="s">
        <v>151</v>
      </c>
      <c r="C97" s="115">
        <v>2578410</v>
      </c>
      <c r="D97" s="115">
        <v>2151410</v>
      </c>
      <c r="E97" s="115">
        <f>1431130+487410</f>
        <v>1918540</v>
      </c>
      <c r="F97" s="44">
        <v>1707588</v>
      </c>
      <c r="G97" s="44">
        <v>271633</v>
      </c>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row>
    <row r="98" spans="1:238" ht="16.5" customHeight="1">
      <c r="A98" s="22"/>
      <c r="B98" s="23" t="s">
        <v>152</v>
      </c>
      <c r="C98" s="115">
        <v>11029140</v>
      </c>
      <c r="D98" s="115">
        <v>12507110</v>
      </c>
      <c r="E98" s="115">
        <f>9089990+3340000</f>
        <v>12429990</v>
      </c>
      <c r="F98" s="44">
        <v>12042730</v>
      </c>
      <c r="G98" s="44">
        <v>1326078</v>
      </c>
    </row>
    <row r="99" spans="1:238">
      <c r="A99" s="22"/>
      <c r="B99" s="33" t="s">
        <v>153</v>
      </c>
      <c r="C99" s="115"/>
      <c r="D99" s="115"/>
      <c r="E99" s="115"/>
      <c r="F99" s="44"/>
      <c r="G99" s="44"/>
    </row>
    <row r="100" spans="1:238" ht="16.5" customHeight="1">
      <c r="A100" s="22"/>
      <c r="B100" s="23" t="s">
        <v>154</v>
      </c>
      <c r="C100" s="115">
        <v>536570</v>
      </c>
      <c r="D100" s="115">
        <v>577730</v>
      </c>
      <c r="E100" s="115">
        <f>399200+178230</f>
        <v>577430</v>
      </c>
      <c r="F100" s="44">
        <v>521253</v>
      </c>
      <c r="G100" s="44">
        <v>63781</v>
      </c>
    </row>
    <row r="101" spans="1:238" ht="16.5" customHeight="1">
      <c r="A101" s="22"/>
      <c r="B101" s="34" t="s">
        <v>155</v>
      </c>
      <c r="C101" s="115"/>
      <c r="D101" s="115"/>
      <c r="E101" s="115"/>
      <c r="F101" s="44"/>
      <c r="G101" s="44"/>
    </row>
    <row r="102" spans="1:238">
      <c r="A102" s="22"/>
      <c r="B102" s="34" t="s">
        <v>156</v>
      </c>
      <c r="C102" s="115">
        <v>3532680</v>
      </c>
      <c r="D102" s="115">
        <v>3781360</v>
      </c>
      <c r="E102" s="115">
        <f>2463170+918710</f>
        <v>3381880</v>
      </c>
      <c r="F102" s="120">
        <v>3292577</v>
      </c>
      <c r="G102" s="120">
        <v>431766</v>
      </c>
    </row>
    <row r="103" spans="1:238" ht="16.5" customHeight="1">
      <c r="A103" s="22"/>
      <c r="B103" s="35" t="s">
        <v>157</v>
      </c>
      <c r="C103" s="114">
        <f>C104+C105</f>
        <v>707680</v>
      </c>
      <c r="D103" s="114">
        <f>D104+D105</f>
        <v>507680</v>
      </c>
      <c r="E103" s="114">
        <f>E104+E105</f>
        <v>311780</v>
      </c>
      <c r="F103" s="114">
        <f>F104+F105</f>
        <v>100115</v>
      </c>
      <c r="G103" s="114">
        <f>G104+G105</f>
        <v>21672</v>
      </c>
    </row>
    <row r="104" spans="1:238" ht="16.5" customHeight="1">
      <c r="A104" s="22"/>
      <c r="B104" s="34" t="s">
        <v>158</v>
      </c>
      <c r="C104" s="115">
        <v>707680</v>
      </c>
      <c r="D104" s="115">
        <v>507680</v>
      </c>
      <c r="E104" s="115">
        <f>56780+255000</f>
        <v>311780</v>
      </c>
      <c r="F104" s="44">
        <v>100115</v>
      </c>
      <c r="G104" s="44">
        <v>21672</v>
      </c>
    </row>
    <row r="105" spans="1:238">
      <c r="A105" s="22"/>
      <c r="B105" s="34" t="s">
        <v>159</v>
      </c>
      <c r="C105" s="115"/>
      <c r="D105" s="115"/>
      <c r="E105" s="115"/>
      <c r="F105" s="44"/>
      <c r="G105" s="44"/>
    </row>
    <row r="106" spans="1:238">
      <c r="A106" s="22"/>
      <c r="B106" s="24" t="s">
        <v>136</v>
      </c>
      <c r="C106" s="115"/>
      <c r="D106" s="115"/>
      <c r="E106" s="115"/>
      <c r="F106" s="44"/>
      <c r="G106" s="44"/>
    </row>
    <row r="107" spans="1:238" ht="16.5" customHeight="1">
      <c r="A107" s="17" t="s">
        <v>160</v>
      </c>
      <c r="B107" s="20" t="s">
        <v>161</v>
      </c>
      <c r="C107" s="114">
        <f>C108+C109+C110+C111+C112+C113+C114+C115+C116+C117</f>
        <v>2136940</v>
      </c>
      <c r="D107" s="114">
        <f>D108+D109+D110+D111+D112+D113+D114+D115+D116+D117</f>
        <v>1967210</v>
      </c>
      <c r="E107" s="114">
        <f>E108+E109+E110+E111+E112+E113+E114+E115+E116+E117</f>
        <v>1748080</v>
      </c>
      <c r="F107" s="114">
        <f>F108+F109+F110+F111+F112+F113+F114+F115+F116+F117</f>
        <v>1594351</v>
      </c>
      <c r="G107" s="114">
        <f>G108+G109+G110+G111+G112+G113+G114+G115+G116+G117</f>
        <v>199973</v>
      </c>
    </row>
    <row r="108" spans="1:238">
      <c r="A108" s="22"/>
      <c r="B108" s="23" t="s">
        <v>152</v>
      </c>
      <c r="C108" s="115">
        <v>2035980</v>
      </c>
      <c r="D108" s="115">
        <v>1778760</v>
      </c>
      <c r="E108" s="115">
        <f>1054960+510000</f>
        <v>1564960</v>
      </c>
      <c r="F108" s="44">
        <v>1411239</v>
      </c>
      <c r="G108" s="44">
        <v>173463</v>
      </c>
    </row>
    <row r="109" spans="1:238" ht="30">
      <c r="A109" s="22"/>
      <c r="B109" s="36" t="s">
        <v>162</v>
      </c>
      <c r="C109" s="115">
        <v>6750</v>
      </c>
      <c r="D109" s="115">
        <v>7680</v>
      </c>
      <c r="E109" s="115">
        <v>6630</v>
      </c>
      <c r="F109" s="44">
        <v>6626</v>
      </c>
      <c r="G109" s="44">
        <v>999</v>
      </c>
    </row>
    <row r="110" spans="1:238" ht="16.5" customHeight="1">
      <c r="A110" s="22"/>
      <c r="B110" s="37" t="s">
        <v>163</v>
      </c>
      <c r="C110" s="115">
        <v>94210</v>
      </c>
      <c r="D110" s="115">
        <v>180770</v>
      </c>
      <c r="E110" s="115">
        <v>176490</v>
      </c>
      <c r="F110" s="44">
        <v>176486</v>
      </c>
      <c r="G110" s="44">
        <v>25511</v>
      </c>
    </row>
    <row r="111" spans="1:238" ht="30">
      <c r="A111" s="22"/>
      <c r="B111" s="37" t="s">
        <v>164</v>
      </c>
      <c r="C111" s="115"/>
      <c r="D111" s="115"/>
      <c r="E111" s="115"/>
      <c r="F111" s="44"/>
      <c r="G111" s="44"/>
    </row>
    <row r="112" spans="1:238" ht="16.5" customHeight="1">
      <c r="A112" s="22"/>
      <c r="B112" s="37" t="s">
        <v>165</v>
      </c>
      <c r="C112" s="115"/>
      <c r="D112" s="115"/>
      <c r="E112" s="115"/>
      <c r="F112" s="44"/>
      <c r="G112" s="44"/>
    </row>
    <row r="113" spans="1:238" ht="16.5" customHeight="1">
      <c r="A113" s="22"/>
      <c r="B113" s="23" t="s">
        <v>149</v>
      </c>
      <c r="C113" s="115"/>
      <c r="D113" s="115"/>
      <c r="E113" s="115"/>
      <c r="F113" s="44"/>
      <c r="G113" s="44"/>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row>
    <row r="114" spans="1:238" ht="16.5" customHeight="1">
      <c r="A114" s="22"/>
      <c r="B114" s="37" t="s">
        <v>166</v>
      </c>
      <c r="C114" s="115"/>
      <c r="D114" s="115"/>
      <c r="E114" s="115"/>
      <c r="F114" s="121"/>
      <c r="G114" s="121"/>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row>
    <row r="115" spans="1:238">
      <c r="A115" s="22"/>
      <c r="B115" s="38" t="s">
        <v>167</v>
      </c>
      <c r="C115" s="115"/>
      <c r="D115" s="115"/>
      <c r="E115" s="115"/>
      <c r="F115" s="121"/>
      <c r="G115" s="121"/>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row>
    <row r="116" spans="1:238" s="19" customFormat="1" ht="30">
      <c r="A116" s="22"/>
      <c r="B116" s="38" t="s">
        <v>168</v>
      </c>
      <c r="C116" s="115"/>
      <c r="D116" s="115"/>
      <c r="E116" s="115"/>
      <c r="F116" s="121"/>
      <c r="G116" s="121"/>
    </row>
    <row r="117" spans="1:238" s="19" customFormat="1" ht="30">
      <c r="A117" s="22"/>
      <c r="B117" s="39" t="s">
        <v>169</v>
      </c>
      <c r="C117" s="114">
        <f>C118+C119+C120+C121</f>
        <v>0</v>
      </c>
      <c r="D117" s="114">
        <f>D118+D119+D120+D121</f>
        <v>0</v>
      </c>
      <c r="E117" s="114">
        <f>E118+E119+E120+E121</f>
        <v>0</v>
      </c>
      <c r="F117" s="114">
        <f>F118+F119+F120+F121</f>
        <v>0</v>
      </c>
      <c r="G117" s="114">
        <f>G118+G119+G120+G121</f>
        <v>0</v>
      </c>
    </row>
    <row r="118" spans="1:238" s="19" customFormat="1">
      <c r="A118" s="22"/>
      <c r="B118" s="40" t="s">
        <v>170</v>
      </c>
      <c r="C118" s="115"/>
      <c r="D118" s="115"/>
      <c r="E118" s="115"/>
      <c r="F118" s="121"/>
      <c r="G118" s="121"/>
    </row>
    <row r="119" spans="1:238" s="19" customFormat="1" ht="30">
      <c r="A119" s="22"/>
      <c r="B119" s="40" t="s">
        <v>171</v>
      </c>
      <c r="C119" s="115"/>
      <c r="D119" s="115"/>
      <c r="E119" s="115"/>
      <c r="F119" s="121"/>
      <c r="G119" s="121"/>
    </row>
    <row r="120" spans="1:238" s="19" customFormat="1" ht="30">
      <c r="A120" s="22"/>
      <c r="B120" s="40" t="s">
        <v>172</v>
      </c>
      <c r="C120" s="115"/>
      <c r="D120" s="115"/>
      <c r="E120" s="115"/>
      <c r="F120" s="121"/>
      <c r="G120" s="121"/>
    </row>
    <row r="121" spans="1:238" s="19" customFormat="1" ht="30">
      <c r="A121" s="22"/>
      <c r="B121" s="40" t="s">
        <v>173</v>
      </c>
      <c r="C121" s="115"/>
      <c r="D121" s="115"/>
      <c r="E121" s="115"/>
      <c r="F121" s="121"/>
      <c r="G121" s="121"/>
    </row>
    <row r="122" spans="1:238" s="19" customFormat="1">
      <c r="A122" s="22"/>
      <c r="B122" s="24" t="s">
        <v>136</v>
      </c>
      <c r="C122" s="115"/>
      <c r="D122" s="115"/>
      <c r="E122" s="115"/>
      <c r="F122" s="121"/>
      <c r="G122" s="121"/>
    </row>
    <row r="123" spans="1:238" s="19" customFormat="1">
      <c r="A123" s="22" t="s">
        <v>174</v>
      </c>
      <c r="B123" s="24" t="s">
        <v>175</v>
      </c>
      <c r="C123" s="115">
        <v>15630590</v>
      </c>
      <c r="D123" s="115">
        <v>15630590</v>
      </c>
      <c r="E123" s="115">
        <f>10517490+4727690</f>
        <v>15245180</v>
      </c>
      <c r="F123" s="44">
        <v>14011893</v>
      </c>
      <c r="G123" s="44">
        <v>1754615</v>
      </c>
    </row>
    <row r="124" spans="1:238" s="19" customFormat="1" ht="16.5" customHeight="1">
      <c r="A124" s="22"/>
      <c r="B124" s="24" t="s">
        <v>136</v>
      </c>
      <c r="C124" s="115"/>
      <c r="D124" s="115"/>
      <c r="E124" s="115"/>
      <c r="F124" s="44"/>
      <c r="G124" s="44"/>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row>
    <row r="125" spans="1:238" s="19" customFormat="1" ht="16.5" customHeight="1">
      <c r="A125" s="22" t="s">
        <v>176</v>
      </c>
      <c r="B125" s="24" t="s">
        <v>177</v>
      </c>
      <c r="C125" s="115">
        <v>2758000</v>
      </c>
      <c r="D125" s="115">
        <v>2753000</v>
      </c>
      <c r="E125" s="115">
        <f>1596110+784670</f>
        <v>2380780</v>
      </c>
      <c r="F125" s="118">
        <v>2119280</v>
      </c>
      <c r="G125" s="118">
        <v>261500</v>
      </c>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row>
    <row r="126" spans="1:238" s="19" customFormat="1" ht="16.5" customHeight="1">
      <c r="A126" s="22"/>
      <c r="B126" s="24" t="s">
        <v>136</v>
      </c>
      <c r="C126" s="115"/>
      <c r="D126" s="115"/>
      <c r="E126" s="115"/>
      <c r="F126" s="118">
        <v>-505</v>
      </c>
      <c r="G126" s="118">
        <v>0</v>
      </c>
    </row>
    <row r="127" spans="1:238" ht="16.5" customHeight="1">
      <c r="A127" s="17" t="s">
        <v>178</v>
      </c>
      <c r="B127" s="20" t="s">
        <v>179</v>
      </c>
      <c r="C127" s="113">
        <f>+C128+C132+C134+C138+C144</f>
        <v>54565210</v>
      </c>
      <c r="D127" s="113">
        <f>+D128+D132+D134+D138+D144</f>
        <v>53957400</v>
      </c>
      <c r="E127" s="113">
        <f>+E128+E132+E134+E138+E144</f>
        <v>42556960</v>
      </c>
      <c r="F127" s="113">
        <f>+F128+F132+F134+F138+F144</f>
        <v>38290153</v>
      </c>
      <c r="G127" s="113">
        <f>+G128+G132+G134+G138+G144</f>
        <v>5320855</v>
      </c>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c r="ES127" s="19"/>
      <c r="ET127" s="19"/>
      <c r="EU127" s="19"/>
      <c r="EV127" s="19"/>
      <c r="EW127" s="19"/>
      <c r="EX127" s="19"/>
      <c r="EY127" s="19"/>
      <c r="EZ127" s="19"/>
      <c r="FA127" s="19"/>
      <c r="FB127" s="19"/>
      <c r="FC127" s="19"/>
      <c r="FD127" s="19"/>
      <c r="FE127" s="19"/>
      <c r="FF127" s="19"/>
      <c r="FG127" s="19"/>
      <c r="FH127" s="19"/>
      <c r="FI127" s="19"/>
      <c r="FJ127" s="19"/>
      <c r="FK127" s="19"/>
      <c r="FL127" s="19"/>
      <c r="FM127" s="19"/>
      <c r="FN127" s="19"/>
      <c r="FO127" s="19"/>
      <c r="FP127" s="19"/>
      <c r="FQ127" s="19"/>
      <c r="FR127" s="19"/>
      <c r="FS127" s="19"/>
      <c r="FT127" s="19"/>
      <c r="FU127" s="19"/>
      <c r="FV127" s="19"/>
      <c r="FW127" s="19"/>
      <c r="FX127" s="19"/>
      <c r="FY127" s="19"/>
      <c r="FZ127" s="19"/>
      <c r="GA127" s="19"/>
      <c r="GB127" s="19"/>
      <c r="GC127" s="19"/>
      <c r="GD127" s="19"/>
      <c r="GE127" s="19"/>
      <c r="GF127" s="19"/>
      <c r="GG127" s="19"/>
      <c r="GH127" s="19"/>
      <c r="GI127" s="19"/>
      <c r="GJ127" s="19"/>
      <c r="GK127" s="19"/>
      <c r="GL127" s="19"/>
      <c r="GM127" s="19"/>
      <c r="GN127" s="19"/>
      <c r="GO127" s="19"/>
      <c r="GP127" s="19"/>
      <c r="GQ127" s="19"/>
      <c r="GR127" s="19"/>
      <c r="GS127" s="19"/>
      <c r="GT127" s="19"/>
      <c r="GU127" s="19"/>
      <c r="GV127" s="19"/>
      <c r="GW127" s="19"/>
      <c r="GX127" s="19"/>
      <c r="GY127" s="19"/>
      <c r="GZ127" s="19"/>
      <c r="HA127" s="19"/>
      <c r="HB127" s="19"/>
      <c r="HC127" s="19"/>
      <c r="HD127" s="1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row>
    <row r="128" spans="1:238" ht="16.5" customHeight="1">
      <c r="A128" s="17" t="s">
        <v>180</v>
      </c>
      <c r="B128" s="20" t="s">
        <v>181</v>
      </c>
      <c r="C128" s="112">
        <f>+C129+C130</f>
        <v>32144000</v>
      </c>
      <c r="D128" s="112">
        <f>+D129+D130</f>
        <v>31774800</v>
      </c>
      <c r="E128" s="112">
        <f>+E129+E130</f>
        <v>25163230</v>
      </c>
      <c r="F128" s="112">
        <f>+F129+F130</f>
        <v>22868565</v>
      </c>
      <c r="G128" s="112">
        <f>+G129+G130</f>
        <v>3066676</v>
      </c>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c r="FK128" s="19"/>
      <c r="FL128" s="19"/>
      <c r="FM128" s="19"/>
      <c r="FN128" s="19"/>
      <c r="FO128" s="19"/>
      <c r="FP128" s="19"/>
      <c r="FQ128" s="19"/>
      <c r="FR128" s="19"/>
      <c r="FS128" s="19"/>
      <c r="FT128" s="19"/>
      <c r="FU128" s="19"/>
      <c r="FV128" s="19"/>
      <c r="FW128" s="19"/>
      <c r="FX128" s="19"/>
      <c r="FY128" s="19"/>
      <c r="FZ128" s="19"/>
      <c r="GA128" s="19"/>
      <c r="GB128" s="19"/>
      <c r="GC128" s="19"/>
      <c r="GD128" s="19"/>
      <c r="GE128" s="19"/>
      <c r="GF128" s="19"/>
      <c r="GG128" s="19"/>
      <c r="GH128" s="19"/>
      <c r="GI128" s="19"/>
      <c r="GJ128" s="19"/>
      <c r="GK128" s="19"/>
      <c r="GL128" s="19"/>
      <c r="GM128" s="19"/>
      <c r="GN128" s="19"/>
      <c r="GO128" s="19"/>
      <c r="GP128" s="19"/>
      <c r="GQ128" s="19"/>
      <c r="GR128" s="19"/>
      <c r="GS128" s="19"/>
      <c r="GT128" s="19"/>
      <c r="GU128" s="19"/>
      <c r="GV128" s="19"/>
      <c r="GW128" s="19"/>
      <c r="GX128" s="19"/>
      <c r="GY128" s="19"/>
      <c r="GZ128" s="19"/>
      <c r="HA128" s="19"/>
      <c r="HB128" s="19"/>
      <c r="HC128" s="19"/>
      <c r="HD128" s="1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row>
    <row r="129" spans="1:238" s="19" customFormat="1" ht="16.5" customHeight="1">
      <c r="A129" s="22"/>
      <c r="B129" s="41" t="s">
        <v>182</v>
      </c>
      <c r="C129" s="115">
        <v>29396000</v>
      </c>
      <c r="D129" s="115">
        <v>29056000</v>
      </c>
      <c r="E129" s="115">
        <f>14543100+7901330</f>
        <v>22444430</v>
      </c>
      <c r="F129" s="44">
        <v>20149765</v>
      </c>
      <c r="G129" s="44">
        <v>3066676</v>
      </c>
    </row>
    <row r="130" spans="1:238" s="19" customFormat="1" ht="16.5" customHeight="1">
      <c r="A130" s="22"/>
      <c r="B130" s="41" t="s">
        <v>183</v>
      </c>
      <c r="C130" s="115">
        <v>2748000</v>
      </c>
      <c r="D130" s="115">
        <v>2718800</v>
      </c>
      <c r="E130" s="115">
        <v>2718800</v>
      </c>
      <c r="F130" s="23">
        <v>2718800</v>
      </c>
      <c r="G130" s="23">
        <v>0</v>
      </c>
    </row>
    <row r="131" spans="1:238" s="19" customFormat="1" ht="16.5" customHeight="1">
      <c r="A131" s="22"/>
      <c r="B131" s="24" t="s">
        <v>136</v>
      </c>
      <c r="C131" s="115"/>
      <c r="D131" s="115"/>
      <c r="E131" s="115"/>
      <c r="F131" s="23">
        <v>-23194</v>
      </c>
      <c r="G131" s="23">
        <v>-2656</v>
      </c>
    </row>
    <row r="132" spans="1:238" s="19" customFormat="1" ht="16.5" customHeight="1">
      <c r="A132" s="22" t="s">
        <v>184</v>
      </c>
      <c r="B132" s="42" t="s">
        <v>185</v>
      </c>
      <c r="C132" s="115">
        <v>10985000</v>
      </c>
      <c r="D132" s="115">
        <v>10833000</v>
      </c>
      <c r="E132" s="114">
        <f>5533640+2889670</f>
        <v>8423310</v>
      </c>
      <c r="F132" s="114">
        <v>7685470</v>
      </c>
      <c r="G132" s="114">
        <v>1077977</v>
      </c>
    </row>
    <row r="133" spans="1:238" s="19" customFormat="1" ht="16.5" customHeight="1">
      <c r="A133" s="22"/>
      <c r="B133" s="24" t="s">
        <v>136</v>
      </c>
      <c r="C133" s="115"/>
      <c r="D133" s="115"/>
      <c r="E133" s="115"/>
      <c r="F133" s="23">
        <v>-1175</v>
      </c>
      <c r="G133" s="23"/>
    </row>
    <row r="134" spans="1:238" s="19" customFormat="1" ht="16.5" customHeight="1">
      <c r="A134" s="17" t="s">
        <v>186</v>
      </c>
      <c r="B134" s="43" t="s">
        <v>187</v>
      </c>
      <c r="C134" s="114">
        <f>+C135+C136</f>
        <v>1478000</v>
      </c>
      <c r="D134" s="114">
        <f>+D135+D136</f>
        <v>1457000</v>
      </c>
      <c r="E134" s="114">
        <f>+E135+E136</f>
        <v>1167320</v>
      </c>
      <c r="F134" s="114">
        <f>+F135+F136</f>
        <v>1019770</v>
      </c>
      <c r="G134" s="114">
        <f>+G135+G136</f>
        <v>147901</v>
      </c>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row>
    <row r="135" spans="1:238" s="19" customFormat="1" ht="16.5" customHeight="1">
      <c r="A135" s="22"/>
      <c r="B135" s="41" t="s">
        <v>182</v>
      </c>
      <c r="C135" s="115">
        <v>1478000</v>
      </c>
      <c r="D135" s="115">
        <v>1457000</v>
      </c>
      <c r="E135" s="115">
        <f>743650+423670</f>
        <v>1167320</v>
      </c>
      <c r="F135" s="44">
        <v>1019770</v>
      </c>
      <c r="G135" s="44">
        <v>147901</v>
      </c>
      <c r="H135" s="44"/>
      <c r="I135" s="44"/>
      <c r="J135" s="44"/>
      <c r="K135" s="44"/>
      <c r="L135" s="44"/>
      <c r="M135" s="44"/>
      <c r="N135" s="44"/>
      <c r="O135" s="44"/>
      <c r="P135" s="44"/>
      <c r="Q135" s="44"/>
      <c r="R135" s="44"/>
      <c r="S135" s="44"/>
      <c r="T135" s="44"/>
      <c r="U135" s="44"/>
      <c r="V135" s="44"/>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row>
    <row r="136" spans="1:238" s="19" customFormat="1" ht="16.5" customHeight="1">
      <c r="A136" s="22"/>
      <c r="B136" s="41" t="s">
        <v>188</v>
      </c>
      <c r="C136" s="115"/>
      <c r="D136" s="115"/>
      <c r="E136" s="115"/>
      <c r="F136" s="44"/>
      <c r="G136" s="44"/>
      <c r="H136" s="6"/>
      <c r="I136" s="6"/>
      <c r="J136" s="6"/>
      <c r="K136" s="6"/>
      <c r="L136" s="6"/>
      <c r="M136" s="6"/>
      <c r="N136" s="6"/>
      <c r="O136" s="6"/>
      <c r="P136" s="6"/>
      <c r="Q136" s="6"/>
      <c r="R136" s="6"/>
      <c r="S136" s="6"/>
      <c r="T136" s="6"/>
      <c r="U136" s="6"/>
      <c r="V136" s="6"/>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row>
    <row r="137" spans="1:238" ht="16.5" customHeight="1">
      <c r="A137" s="22"/>
      <c r="B137" s="24" t="s">
        <v>136</v>
      </c>
      <c r="C137" s="115"/>
      <c r="D137" s="115"/>
      <c r="E137" s="115"/>
      <c r="F137" s="44">
        <v>-1197</v>
      </c>
      <c r="G137" s="44"/>
    </row>
    <row r="138" spans="1:238" ht="16.5" customHeight="1">
      <c r="A138" s="17" t="s">
        <v>189</v>
      </c>
      <c r="B138" s="43" t="s">
        <v>190</v>
      </c>
      <c r="C138" s="112">
        <f>+C139+C140+C141+C142</f>
        <v>8532210</v>
      </c>
      <c r="D138" s="112">
        <f>+D139+D140+D141+D142</f>
        <v>8465600</v>
      </c>
      <c r="E138" s="112">
        <f>+E139+E140+E141+E142</f>
        <v>6690600</v>
      </c>
      <c r="F138" s="112">
        <f>+F139+F140+F141+F142</f>
        <v>5729660</v>
      </c>
      <c r="G138" s="112">
        <f>+G139+G140+G141+G142</f>
        <v>901761</v>
      </c>
    </row>
    <row r="139" spans="1:238">
      <c r="A139" s="22"/>
      <c r="B139" s="23" t="s">
        <v>191</v>
      </c>
      <c r="C139" s="115">
        <v>8521000</v>
      </c>
      <c r="D139" s="115">
        <v>8453000</v>
      </c>
      <c r="E139" s="115">
        <f>4193070+2484930</f>
        <v>6678000</v>
      </c>
      <c r="F139" s="44">
        <v>5719340</v>
      </c>
      <c r="G139" s="44">
        <v>900001</v>
      </c>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row>
    <row r="140" spans="1:238" ht="30">
      <c r="A140" s="22"/>
      <c r="B140" s="23" t="s">
        <v>192</v>
      </c>
      <c r="C140" s="115"/>
      <c r="D140" s="115"/>
      <c r="E140" s="115"/>
      <c r="F140" s="44"/>
      <c r="G140" s="44"/>
    </row>
    <row r="141" spans="1:238" ht="30">
      <c r="A141" s="22"/>
      <c r="B141" s="23" t="s">
        <v>193</v>
      </c>
      <c r="C141" s="115">
        <v>11210</v>
      </c>
      <c r="D141" s="115">
        <v>12600</v>
      </c>
      <c r="E141" s="115">
        <f>10260+2340</f>
        <v>12600</v>
      </c>
      <c r="F141" s="44">
        <v>10320</v>
      </c>
      <c r="G141" s="44">
        <v>1760</v>
      </c>
    </row>
    <row r="142" spans="1:238" s="19" customFormat="1" ht="30">
      <c r="A142" s="22"/>
      <c r="B142" s="23" t="s">
        <v>194</v>
      </c>
      <c r="C142" s="115"/>
      <c r="D142" s="115"/>
      <c r="E142" s="115"/>
      <c r="F142" s="44"/>
      <c r="G142" s="44"/>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row>
    <row r="143" spans="1:238">
      <c r="A143" s="22"/>
      <c r="B143" s="24" t="s">
        <v>136</v>
      </c>
      <c r="C143" s="115"/>
      <c r="D143" s="115"/>
      <c r="E143" s="115"/>
      <c r="F143" s="44">
        <v>-1173</v>
      </c>
      <c r="G143" s="44">
        <v>0</v>
      </c>
    </row>
    <row r="144" spans="1:238" ht="16.5" customHeight="1">
      <c r="A144" s="17" t="s">
        <v>195</v>
      </c>
      <c r="B144" s="43" t="s">
        <v>196</v>
      </c>
      <c r="C144" s="114">
        <f>+C145+C146</f>
        <v>1426000</v>
      </c>
      <c r="D144" s="114">
        <f>+D145+D146</f>
        <v>1427000</v>
      </c>
      <c r="E144" s="114">
        <f>+E145+E146</f>
        <v>1112500</v>
      </c>
      <c r="F144" s="114">
        <f>+F145+F146</f>
        <v>986688</v>
      </c>
      <c r="G144" s="114">
        <f>+G145+G146</f>
        <v>126540</v>
      </c>
    </row>
    <row r="145" spans="1:7" ht="16.5" customHeight="1">
      <c r="A145" s="17"/>
      <c r="B145" s="41" t="s">
        <v>182</v>
      </c>
      <c r="C145" s="115">
        <v>1426000</v>
      </c>
      <c r="D145" s="115">
        <v>1427000</v>
      </c>
      <c r="E145" s="115">
        <f>735500+377000</f>
        <v>1112500</v>
      </c>
      <c r="F145" s="44">
        <v>986688</v>
      </c>
      <c r="G145" s="44">
        <v>126540</v>
      </c>
    </row>
    <row r="146" spans="1:7" ht="16.5" customHeight="1">
      <c r="A146" s="22"/>
      <c r="B146" s="41" t="s">
        <v>188</v>
      </c>
      <c r="C146" s="115"/>
      <c r="D146" s="115"/>
      <c r="E146" s="115"/>
      <c r="F146" s="44"/>
      <c r="G146" s="44"/>
    </row>
    <row r="147" spans="1:7" ht="16.5" customHeight="1">
      <c r="A147" s="22"/>
      <c r="B147" s="24" t="s">
        <v>136</v>
      </c>
      <c r="C147" s="115"/>
      <c r="D147" s="115"/>
      <c r="E147" s="115"/>
      <c r="F147" s="44"/>
      <c r="G147" s="44"/>
    </row>
    <row r="148" spans="1:7" ht="16.5" customHeight="1">
      <c r="A148" s="17" t="s">
        <v>197</v>
      </c>
      <c r="B148" s="24" t="s">
        <v>198</v>
      </c>
      <c r="C148" s="115"/>
      <c r="D148" s="115"/>
      <c r="E148" s="115"/>
      <c r="F148" s="120"/>
      <c r="G148" s="120"/>
    </row>
    <row r="149" spans="1:7" ht="16.5" customHeight="1">
      <c r="A149" s="17"/>
      <c r="B149" s="24" t="s">
        <v>136</v>
      </c>
      <c r="C149" s="115"/>
      <c r="D149" s="115"/>
      <c r="E149" s="115"/>
      <c r="F149" s="120"/>
      <c r="G149" s="120"/>
    </row>
    <row r="150" spans="1:7" ht="16.5" customHeight="1">
      <c r="A150" s="17" t="s">
        <v>199</v>
      </c>
      <c r="B150" s="20" t="s">
        <v>200</v>
      </c>
      <c r="C150" s="113">
        <f>+C151+C157</f>
        <v>114863000</v>
      </c>
      <c r="D150" s="113">
        <f>+D151+D157</f>
        <v>115267000</v>
      </c>
      <c r="E150" s="113">
        <f>+E151+E157</f>
        <v>100665980</v>
      </c>
      <c r="F150" s="113">
        <f>+F151+F157</f>
        <v>89756060</v>
      </c>
      <c r="G150" s="113">
        <f>+G151+G157</f>
        <v>10912282</v>
      </c>
    </row>
    <row r="151" spans="1:7" ht="16.5" customHeight="1">
      <c r="A151" s="22" t="s">
        <v>201</v>
      </c>
      <c r="B151" s="20" t="s">
        <v>202</v>
      </c>
      <c r="C151" s="114">
        <f>C152+C154+C153+C155</f>
        <v>114863000</v>
      </c>
      <c r="D151" s="114">
        <f>D152+D154+D153+D155</f>
        <v>115267000</v>
      </c>
      <c r="E151" s="114">
        <f>E152+E154+E153+E155</f>
        <v>100665980</v>
      </c>
      <c r="F151" s="114">
        <f>F152+F154+F153+F155</f>
        <v>89756060</v>
      </c>
      <c r="G151" s="114">
        <f>G152+G154+G153+G155</f>
        <v>10912282</v>
      </c>
    </row>
    <row r="152" spans="1:7">
      <c r="A152" s="22"/>
      <c r="B152" s="23" t="s">
        <v>142</v>
      </c>
      <c r="C152" s="115">
        <v>114863000</v>
      </c>
      <c r="D152" s="115">
        <v>115267000</v>
      </c>
      <c r="E152" s="115">
        <f>67936590+32729390</f>
        <v>100665980</v>
      </c>
      <c r="F152" s="44">
        <v>89756060</v>
      </c>
      <c r="G152" s="44">
        <v>10912282</v>
      </c>
    </row>
    <row r="153" spans="1:7" ht="45">
      <c r="A153" s="22"/>
      <c r="B153" s="23" t="s">
        <v>203</v>
      </c>
      <c r="C153" s="115"/>
      <c r="D153" s="115"/>
      <c r="E153" s="115"/>
      <c r="F153" s="44"/>
      <c r="G153" s="44"/>
    </row>
    <row r="154" spans="1:7" ht="30">
      <c r="A154" s="22"/>
      <c r="B154" s="23" t="s">
        <v>204</v>
      </c>
      <c r="C154" s="115"/>
      <c r="D154" s="115"/>
      <c r="E154" s="115"/>
      <c r="F154" s="120"/>
      <c r="G154" s="120"/>
    </row>
    <row r="155" spans="1:7">
      <c r="A155" s="22"/>
      <c r="B155" s="45" t="s">
        <v>205</v>
      </c>
      <c r="C155" s="115"/>
      <c r="D155" s="115"/>
      <c r="E155" s="115"/>
      <c r="F155" s="44"/>
      <c r="G155" s="44"/>
    </row>
    <row r="156" spans="1:7">
      <c r="A156" s="22"/>
      <c r="B156" s="24" t="s">
        <v>136</v>
      </c>
      <c r="C156" s="115"/>
      <c r="D156" s="115"/>
      <c r="E156" s="115"/>
      <c r="F156" s="44">
        <v>-28777</v>
      </c>
      <c r="G156" s="44">
        <v>-4980</v>
      </c>
    </row>
    <row r="157" spans="1:7" ht="16.5" customHeight="1">
      <c r="A157" s="22" t="s">
        <v>206</v>
      </c>
      <c r="B157" s="20" t="s">
        <v>207</v>
      </c>
      <c r="C157" s="114">
        <f>C158+C159</f>
        <v>0</v>
      </c>
      <c r="D157" s="114">
        <f>D158+D159</f>
        <v>0</v>
      </c>
      <c r="E157" s="114">
        <f>E158+E159</f>
        <v>0</v>
      </c>
      <c r="F157" s="114">
        <f>F158+F159</f>
        <v>0</v>
      </c>
      <c r="G157" s="114">
        <f>G158+G159</f>
        <v>0</v>
      </c>
    </row>
    <row r="158" spans="1:7" ht="16.5" customHeight="1">
      <c r="A158" s="22"/>
      <c r="B158" s="23" t="s">
        <v>142</v>
      </c>
      <c r="C158" s="115"/>
      <c r="D158" s="115"/>
      <c r="E158" s="115"/>
      <c r="F158" s="44"/>
      <c r="G158" s="44"/>
    </row>
    <row r="159" spans="1:7" ht="16.5" customHeight="1">
      <c r="A159" s="22"/>
      <c r="B159" s="46" t="s">
        <v>208</v>
      </c>
      <c r="C159" s="115"/>
      <c r="D159" s="115"/>
      <c r="E159" s="115"/>
      <c r="F159" s="44"/>
      <c r="G159" s="44"/>
    </row>
    <row r="160" spans="1:7" ht="16.5" customHeight="1">
      <c r="A160" s="22"/>
      <c r="B160" s="24" t="s">
        <v>136</v>
      </c>
      <c r="C160" s="115"/>
      <c r="D160" s="115"/>
      <c r="E160" s="115"/>
      <c r="F160" s="44"/>
      <c r="G160" s="44"/>
    </row>
    <row r="161" spans="1:7" ht="16.5" customHeight="1">
      <c r="A161" s="17" t="s">
        <v>209</v>
      </c>
      <c r="B161" s="24" t="s">
        <v>210</v>
      </c>
      <c r="C161" s="115">
        <v>923000</v>
      </c>
      <c r="D161" s="115">
        <v>945000</v>
      </c>
      <c r="E161" s="115">
        <f>438900+242000</f>
        <v>680900</v>
      </c>
      <c r="F161" s="44">
        <v>614900</v>
      </c>
      <c r="G161" s="44">
        <v>75100</v>
      </c>
    </row>
    <row r="162" spans="1:7" ht="16.5" customHeight="1">
      <c r="A162" s="17"/>
      <c r="B162" s="24" t="s">
        <v>136</v>
      </c>
      <c r="C162" s="115"/>
      <c r="D162" s="115"/>
      <c r="E162" s="115"/>
      <c r="F162" s="44">
        <v>-22595</v>
      </c>
      <c r="G162" s="44">
        <v>0</v>
      </c>
    </row>
    <row r="163" spans="1:7" ht="16.5" customHeight="1">
      <c r="A163" s="17" t="s">
        <v>211</v>
      </c>
      <c r="B163" s="24" t="s">
        <v>212</v>
      </c>
      <c r="C163" s="115">
        <v>1602540</v>
      </c>
      <c r="D163" s="115">
        <v>1602540</v>
      </c>
      <c r="E163" s="115">
        <v>1602540</v>
      </c>
      <c r="F163" s="44">
        <v>1602536</v>
      </c>
      <c r="G163" s="44">
        <v>115325</v>
      </c>
    </row>
    <row r="164" spans="1:7" ht="16.5" customHeight="1">
      <c r="A164" s="17"/>
      <c r="B164" s="24" t="s">
        <v>136</v>
      </c>
      <c r="C164" s="115"/>
      <c r="D164" s="115"/>
      <c r="E164" s="115"/>
      <c r="F164" s="44">
        <v>-2599</v>
      </c>
      <c r="G164" s="44">
        <v>0</v>
      </c>
    </row>
    <row r="165" spans="1:7">
      <c r="A165" s="17"/>
      <c r="B165" s="20" t="s">
        <v>213</v>
      </c>
      <c r="C165" s="114">
        <f>C84+C93+C106+C122+C124+C126+C131+C133+C137+C143+C147+C149+C156+C160+C162+C164</f>
        <v>0</v>
      </c>
      <c r="D165" s="114">
        <f>D84+D93+D106+D122+D124+D126+D131+D133+D137+D143+D147+D149+D156+D160+D162+D164</f>
        <v>0</v>
      </c>
      <c r="E165" s="114">
        <f>E84+E93+E106+E122+E124+E126+E131+E133+E137+E143+E147+E149+E156+E160+E162+E164</f>
        <v>0</v>
      </c>
      <c r="F165" s="114">
        <f>F84+F93+F106+F122+F124+F126+F131+F133+F137+F143+F147+F149+F156+F160+F162+F164</f>
        <v>-89405</v>
      </c>
      <c r="G165" s="114">
        <f>G84+G93+G106+G122+G124+G126+G131+G133+G137+G143+G147+G149+G156+G160+G162+G164</f>
        <v>-7744</v>
      </c>
    </row>
    <row r="166" spans="1:7" ht="16.5" customHeight="1">
      <c r="A166" s="17"/>
      <c r="B166" s="20" t="s">
        <v>19</v>
      </c>
      <c r="C166" s="114">
        <f t="shared" ref="C166:G167" si="2">C167</f>
        <v>66086890</v>
      </c>
      <c r="D166" s="114">
        <f t="shared" si="2"/>
        <v>66086890</v>
      </c>
      <c r="E166" s="114">
        <f t="shared" si="2"/>
        <v>66086890</v>
      </c>
      <c r="F166" s="114">
        <f t="shared" si="2"/>
        <v>66086060</v>
      </c>
      <c r="G166" s="114">
        <f t="shared" si="2"/>
        <v>10211353</v>
      </c>
    </row>
    <row r="167" spans="1:7">
      <c r="A167" s="17"/>
      <c r="B167" s="20" t="s">
        <v>214</v>
      </c>
      <c r="C167" s="114">
        <f>C168</f>
        <v>66086890</v>
      </c>
      <c r="D167" s="114">
        <f>D168</f>
        <v>66086890</v>
      </c>
      <c r="E167" s="114">
        <f>E168</f>
        <v>66086890</v>
      </c>
      <c r="F167" s="114">
        <f t="shared" si="2"/>
        <v>66086060</v>
      </c>
      <c r="G167" s="114">
        <f t="shared" si="2"/>
        <v>10211353</v>
      </c>
    </row>
    <row r="168" spans="1:7" ht="30">
      <c r="A168" s="17"/>
      <c r="B168" s="20" t="s">
        <v>215</v>
      </c>
      <c r="C168" s="115">
        <v>66086890</v>
      </c>
      <c r="D168" s="115">
        <v>66086890</v>
      </c>
      <c r="E168" s="114">
        <v>66086890</v>
      </c>
      <c r="F168" s="114">
        <v>66086060</v>
      </c>
      <c r="G168" s="114">
        <v>10211353</v>
      </c>
    </row>
    <row r="169" spans="1:7">
      <c r="A169" s="17">
        <v>68.05</v>
      </c>
      <c r="B169" s="47" t="s">
        <v>216</v>
      </c>
      <c r="C169" s="117">
        <f t="shared" ref="C169:G171" si="3">+C170</f>
        <v>11976000</v>
      </c>
      <c r="D169" s="117">
        <f t="shared" si="3"/>
        <v>11976000</v>
      </c>
      <c r="E169" s="117">
        <f t="shared" si="3"/>
        <v>9818000</v>
      </c>
      <c r="F169" s="117">
        <f t="shared" si="3"/>
        <v>9545055</v>
      </c>
      <c r="G169" s="117">
        <f t="shared" si="3"/>
        <v>1999965</v>
      </c>
    </row>
    <row r="170" spans="1:7" ht="16.5" customHeight="1">
      <c r="A170" s="17" t="s">
        <v>217</v>
      </c>
      <c r="B170" s="47" t="s">
        <v>12</v>
      </c>
      <c r="C170" s="117">
        <f t="shared" si="3"/>
        <v>11976000</v>
      </c>
      <c r="D170" s="117">
        <f t="shared" si="3"/>
        <v>11976000</v>
      </c>
      <c r="E170" s="117">
        <f t="shared" si="3"/>
        <v>9818000</v>
      </c>
      <c r="F170" s="117">
        <f t="shared" si="3"/>
        <v>9545055</v>
      </c>
      <c r="G170" s="117">
        <f t="shared" si="3"/>
        <v>1999965</v>
      </c>
    </row>
    <row r="171" spans="1:7" ht="16.5" customHeight="1">
      <c r="A171" s="17" t="s">
        <v>218</v>
      </c>
      <c r="B171" s="20" t="s">
        <v>219</v>
      </c>
      <c r="C171" s="117">
        <f t="shared" si="3"/>
        <v>11976000</v>
      </c>
      <c r="D171" s="117">
        <f t="shared" si="3"/>
        <v>11976000</v>
      </c>
      <c r="E171" s="117">
        <f t="shared" si="3"/>
        <v>9818000</v>
      </c>
      <c r="F171" s="117">
        <f t="shared" si="3"/>
        <v>9545055</v>
      </c>
      <c r="G171" s="117">
        <f t="shared" si="3"/>
        <v>1999965</v>
      </c>
    </row>
    <row r="172" spans="1:7" ht="16.5" customHeight="1">
      <c r="A172" s="22" t="s">
        <v>220</v>
      </c>
      <c r="B172" s="47" t="s">
        <v>221</v>
      </c>
      <c r="C172" s="113">
        <f>C173</f>
        <v>11976000</v>
      </c>
      <c r="D172" s="113">
        <f>D173</f>
        <v>11976000</v>
      </c>
      <c r="E172" s="113">
        <f>E173</f>
        <v>9818000</v>
      </c>
      <c r="F172" s="113">
        <f>F173</f>
        <v>9545055</v>
      </c>
      <c r="G172" s="113">
        <f>G173</f>
        <v>1999965</v>
      </c>
    </row>
    <row r="173" spans="1:7" ht="16.5" customHeight="1">
      <c r="A173" s="22" t="s">
        <v>222</v>
      </c>
      <c r="B173" s="47" t="s">
        <v>223</v>
      </c>
      <c r="C173" s="113">
        <f>C175+C176+C177</f>
        <v>11976000</v>
      </c>
      <c r="D173" s="113">
        <f>D175+D176+D177</f>
        <v>11976000</v>
      </c>
      <c r="E173" s="113">
        <f>E175+E176+E177</f>
        <v>9818000</v>
      </c>
      <c r="F173" s="113">
        <f>F175+F176+F177</f>
        <v>9545055</v>
      </c>
      <c r="G173" s="113">
        <f>G175+G176+G177</f>
        <v>1999965</v>
      </c>
    </row>
    <row r="174" spans="1:7" ht="16.5" customHeight="1">
      <c r="A174" s="17" t="s">
        <v>224</v>
      </c>
      <c r="B174" s="47" t="s">
        <v>225</v>
      </c>
      <c r="C174" s="113">
        <f>C175</f>
        <v>6788000</v>
      </c>
      <c r="D174" s="113">
        <f>D175</f>
        <v>6788000</v>
      </c>
      <c r="E174" s="113">
        <f>E175</f>
        <v>5631000</v>
      </c>
      <c r="F174" s="113">
        <f>F175</f>
        <v>5631000</v>
      </c>
      <c r="G174" s="113">
        <f>G175</f>
        <v>1039733</v>
      </c>
    </row>
    <row r="175" spans="1:7" ht="16.5" customHeight="1">
      <c r="A175" s="22" t="s">
        <v>226</v>
      </c>
      <c r="B175" s="48" t="s">
        <v>227</v>
      </c>
      <c r="C175" s="115">
        <v>6788000</v>
      </c>
      <c r="D175" s="115">
        <v>6788000</v>
      </c>
      <c r="E175" s="115">
        <f>3609000+2022000</f>
        <v>5631000</v>
      </c>
      <c r="F175" s="44">
        <f>5628865+214796-212661</f>
        <v>5631000</v>
      </c>
      <c r="G175" s="44">
        <v>1039733</v>
      </c>
    </row>
    <row r="176" spans="1:7" ht="16.5" customHeight="1">
      <c r="A176" s="22" t="s">
        <v>228</v>
      </c>
      <c r="B176" s="48" t="s">
        <v>229</v>
      </c>
      <c r="C176" s="115">
        <v>5188000</v>
      </c>
      <c r="D176" s="115">
        <v>5188000</v>
      </c>
      <c r="E176" s="115">
        <f>2533000+1654000</f>
        <v>4187000</v>
      </c>
      <c r="F176" s="44">
        <f>3378819+322194+213042</f>
        <v>3914055</v>
      </c>
      <c r="G176" s="44">
        <v>960232</v>
      </c>
    </row>
    <row r="177" spans="1:7" ht="16.5" customHeight="1">
      <c r="A177" s="22"/>
      <c r="B177" s="28" t="s">
        <v>230</v>
      </c>
      <c r="C177" s="115"/>
      <c r="D177" s="115"/>
      <c r="E177" s="115"/>
      <c r="F177" s="44"/>
      <c r="G177" s="44"/>
    </row>
    <row r="178" spans="1:7" ht="30">
      <c r="A178" s="22" t="s">
        <v>22</v>
      </c>
      <c r="B178" s="49" t="s">
        <v>23</v>
      </c>
      <c r="C178" s="122">
        <f>C179</f>
        <v>0</v>
      </c>
      <c r="D178" s="122">
        <f>D179</f>
        <v>0</v>
      </c>
      <c r="E178" s="122">
        <f>E179</f>
        <v>0</v>
      </c>
      <c r="F178" s="122">
        <f>F179</f>
        <v>0</v>
      </c>
      <c r="G178" s="122">
        <f>G179</f>
        <v>0</v>
      </c>
    </row>
    <row r="179" spans="1:7">
      <c r="A179" s="22" t="s">
        <v>231</v>
      </c>
      <c r="B179" s="49" t="s">
        <v>232</v>
      </c>
      <c r="C179" s="122">
        <f>C180+C181+C182</f>
        <v>0</v>
      </c>
      <c r="D179" s="122">
        <f>D180+D181+D182</f>
        <v>0</v>
      </c>
      <c r="E179" s="122">
        <f>E180+E181+E182</f>
        <v>0</v>
      </c>
      <c r="F179" s="122">
        <f>F180+F181+F182</f>
        <v>0</v>
      </c>
      <c r="G179" s="122">
        <f>G180+G181+G182</f>
        <v>0</v>
      </c>
    </row>
    <row r="180" spans="1:7">
      <c r="A180" s="22" t="s">
        <v>233</v>
      </c>
      <c r="B180" s="50" t="s">
        <v>234</v>
      </c>
      <c r="C180" s="115"/>
      <c r="D180" s="115"/>
      <c r="E180" s="44"/>
      <c r="F180" s="44"/>
      <c r="G180" s="44"/>
    </row>
    <row r="181" spans="1:7">
      <c r="A181" s="22" t="s">
        <v>235</v>
      </c>
      <c r="B181" s="50" t="s">
        <v>236</v>
      </c>
      <c r="C181" s="115"/>
      <c r="D181" s="115"/>
      <c r="E181" s="44"/>
      <c r="F181" s="44"/>
      <c r="G181" s="44"/>
    </row>
    <row r="182" spans="1:7">
      <c r="A182" s="22" t="s">
        <v>237</v>
      </c>
      <c r="B182" s="50" t="s">
        <v>238</v>
      </c>
      <c r="C182" s="115"/>
      <c r="D182" s="115"/>
      <c r="E182" s="44"/>
      <c r="F182" s="44"/>
      <c r="G182" s="44"/>
    </row>
    <row r="183" spans="1:7">
      <c r="A183" s="22" t="s">
        <v>239</v>
      </c>
      <c r="B183" s="49" t="s">
        <v>240</v>
      </c>
      <c r="C183" s="122">
        <f t="shared" ref="C183:G184" si="4">C184</f>
        <v>0</v>
      </c>
      <c r="D183" s="122">
        <f t="shared" si="4"/>
        <v>0</v>
      </c>
      <c r="E183" s="122">
        <f t="shared" si="4"/>
        <v>0</v>
      </c>
      <c r="F183" s="122">
        <f t="shared" si="4"/>
        <v>0</v>
      </c>
      <c r="G183" s="122">
        <f t="shared" si="4"/>
        <v>0</v>
      </c>
    </row>
    <row r="184" spans="1:7">
      <c r="A184" s="22" t="s">
        <v>241</v>
      </c>
      <c r="B184" s="49" t="s">
        <v>12</v>
      </c>
      <c r="C184" s="122">
        <f t="shared" si="4"/>
        <v>0</v>
      </c>
      <c r="D184" s="122">
        <f t="shared" si="4"/>
        <v>0</v>
      </c>
      <c r="E184" s="122">
        <f t="shared" si="4"/>
        <v>0</v>
      </c>
      <c r="F184" s="122">
        <f t="shared" si="4"/>
        <v>0</v>
      </c>
      <c r="G184" s="122">
        <f t="shared" si="4"/>
        <v>0</v>
      </c>
    </row>
    <row r="185" spans="1:7" ht="30">
      <c r="A185" s="22" t="s">
        <v>242</v>
      </c>
      <c r="B185" s="49" t="s">
        <v>23</v>
      </c>
      <c r="C185" s="122">
        <f>C188</f>
        <v>0</v>
      </c>
      <c r="D185" s="122">
        <f>D188</f>
        <v>0</v>
      </c>
      <c r="E185" s="122">
        <f>E188</f>
        <v>0</v>
      </c>
      <c r="F185" s="122">
        <f>F188</f>
        <v>0</v>
      </c>
      <c r="G185" s="122">
        <f>G188</f>
        <v>0</v>
      </c>
    </row>
    <row r="186" spans="1:7">
      <c r="A186" s="22" t="s">
        <v>243</v>
      </c>
      <c r="B186" s="49" t="s">
        <v>34</v>
      </c>
      <c r="C186" s="122">
        <f t="shared" ref="C186:G187" si="5">C187</f>
        <v>0</v>
      </c>
      <c r="D186" s="122">
        <f t="shared" si="5"/>
        <v>0</v>
      </c>
      <c r="E186" s="122">
        <f t="shared" si="5"/>
        <v>0</v>
      </c>
      <c r="F186" s="122">
        <f t="shared" si="5"/>
        <v>0</v>
      </c>
      <c r="G186" s="122">
        <f t="shared" si="5"/>
        <v>0</v>
      </c>
    </row>
    <row r="187" spans="1:7">
      <c r="A187" s="22" t="s">
        <v>241</v>
      </c>
      <c r="B187" s="49" t="s">
        <v>12</v>
      </c>
      <c r="C187" s="122">
        <f t="shared" si="5"/>
        <v>0</v>
      </c>
      <c r="D187" s="122">
        <f t="shared" si="5"/>
        <v>0</v>
      </c>
      <c r="E187" s="122">
        <f t="shared" si="5"/>
        <v>0</v>
      </c>
      <c r="F187" s="122">
        <f t="shared" si="5"/>
        <v>0</v>
      </c>
      <c r="G187" s="122">
        <f t="shared" si="5"/>
        <v>0</v>
      </c>
    </row>
    <row r="188" spans="1:7" ht="30">
      <c r="A188" s="22" t="s">
        <v>241</v>
      </c>
      <c r="B188" s="50" t="s">
        <v>23</v>
      </c>
      <c r="C188" s="115"/>
      <c r="D188" s="115"/>
      <c r="E188" s="44"/>
      <c r="F188" s="44"/>
      <c r="G188" s="44"/>
    </row>
    <row r="189" spans="1:7">
      <c r="A189" s="22" t="s">
        <v>241</v>
      </c>
      <c r="B189" s="49" t="s">
        <v>232</v>
      </c>
      <c r="C189" s="122">
        <f t="shared" ref="C189:G191" si="6">C190</f>
        <v>0</v>
      </c>
      <c r="D189" s="122">
        <f t="shared" si="6"/>
        <v>0</v>
      </c>
      <c r="E189" s="122">
        <f t="shared" si="6"/>
        <v>0</v>
      </c>
      <c r="F189" s="122">
        <f t="shared" si="6"/>
        <v>0</v>
      </c>
      <c r="G189" s="122">
        <f t="shared" si="6"/>
        <v>0</v>
      </c>
    </row>
    <row r="190" spans="1:7">
      <c r="A190" s="22" t="s">
        <v>244</v>
      </c>
      <c r="B190" s="49" t="s">
        <v>236</v>
      </c>
      <c r="C190" s="122">
        <f t="shared" si="6"/>
        <v>0</v>
      </c>
      <c r="D190" s="122">
        <f t="shared" si="6"/>
        <v>0</v>
      </c>
      <c r="E190" s="122">
        <f t="shared" si="6"/>
        <v>0</v>
      </c>
      <c r="F190" s="122">
        <f t="shared" si="6"/>
        <v>0</v>
      </c>
      <c r="G190" s="122">
        <f t="shared" si="6"/>
        <v>0</v>
      </c>
    </row>
    <row r="191" spans="1:7">
      <c r="A191" s="22" t="s">
        <v>241</v>
      </c>
      <c r="B191" s="49" t="s">
        <v>245</v>
      </c>
      <c r="C191" s="122">
        <f t="shared" si="6"/>
        <v>0</v>
      </c>
      <c r="D191" s="122">
        <f t="shared" si="6"/>
        <v>0</v>
      </c>
      <c r="E191" s="122">
        <f t="shared" si="6"/>
        <v>0</v>
      </c>
      <c r="F191" s="122">
        <f t="shared" si="6"/>
        <v>0</v>
      </c>
      <c r="G191" s="122">
        <f t="shared" si="6"/>
        <v>0</v>
      </c>
    </row>
    <row r="192" spans="1:7">
      <c r="A192" s="22" t="s">
        <v>241</v>
      </c>
      <c r="B192" s="50" t="s">
        <v>246</v>
      </c>
      <c r="C192" s="115"/>
      <c r="D192" s="115"/>
      <c r="E192" s="44"/>
      <c r="F192" s="44"/>
      <c r="G192" s="44"/>
    </row>
    <row r="195" spans="2:5" ht="15.75">
      <c r="B195" s="123" t="s">
        <v>404</v>
      </c>
      <c r="C195" s="123"/>
      <c r="D195" s="124" t="s">
        <v>408</v>
      </c>
      <c r="E195" s="124"/>
    </row>
    <row r="196" spans="2:5">
      <c r="B196" s="125" t="s">
        <v>409</v>
      </c>
      <c r="C196" s="125"/>
      <c r="D196" s="126" t="s">
        <v>410</v>
      </c>
      <c r="E196" s="126"/>
    </row>
  </sheetData>
  <protectedRanges>
    <protectedRange sqref="B2:B3" name="Zonă1_1" securityDescriptor="O:WDG:WDD:(A;;CC;;;WD)"/>
    <protectedRange sqref="F108:G116 F43:G48 F141:G143 F66:G66 F34:G37 F118:G122 F96:G101 F59:G63 F77:G81 F88:G93 F51:G54 F139:G139 F104:G106 F129:G129 F25:G30 F32:G32" name="Zonă3"/>
    <protectedRange sqref="B1" name="Zonă1_1_1_1_1_1" securityDescriptor="O:WDG:WDD:(A;;CC;;;WD)"/>
  </protectedRanges>
  <phoneticPr fontId="29" type="noConversion"/>
  <printOptions horizontalCentered="1"/>
  <pageMargins left="0.75" right="0.75" top="0.21" bottom="0.18" header="0.17" footer="0.17"/>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2018-07-17T08:26:27Z</cp:lastPrinted>
  <dcterms:created xsi:type="dcterms:W3CDTF">2018-04-11T08:46:28Z</dcterms:created>
  <dcterms:modified xsi:type="dcterms:W3CDTF">2018-09-12T14:04:51Z</dcterms:modified>
</cp:coreProperties>
</file>