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5" windowWidth="19320" windowHeight="1086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<sst xmlns="http://schemas.openxmlformats.org/spreadsheetml/2006/main" count="473" uniqueCount="417">
  <si>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</si>
  <si>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</si>
  <si>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</si>
  <si>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</si>
  <si>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</si>
  <si>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</si>
  <si>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</si>
  <si>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</si>
  <si>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</si>
  <si>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</si>
  <si>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</si>
  <si>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</si>
  <si>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</si>
  <si>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</si>
  <si>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</si>
  <si>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</si>
  <si>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</si>
  <si>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</si>
  <si>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</si>
  <si>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</si>
  <si>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</si>
  <si>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</si>
  <si>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</si>
  <si>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</si>
  <si>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</si>
  <si>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</si>
  <si>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</si>
  <si>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</si>
  <si>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</si>
  <si>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</si>
  <si>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</si>
  <si>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</si>
  <si>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</si>
  <si>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</si>
  <si>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</si>
  <si>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</si>
  <si>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</si>
  <si>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</si>
  <si>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</si>
  <si>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</si>
  <si>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</si>
  <si>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</si>
  <si>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</si>
  <si>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</si>
  <si>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</si>
  <si>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</si>
  <si>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</si>
  <si>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</si>
  <si>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</si>
  <si>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</si>
  <si>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</si>
  <si>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</si>
  <si>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</si>
  <si>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</si>
  <si>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</si>
  <si>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</si>
  <si>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</si>
  <si>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</si>
  <si>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</si>
  <si>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</si>
  <si>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</si>
  <si>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</si>
  <si>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</si>
  <si>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</si>
  <si>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</si>
  <si>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</si>
  <si>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</si>
  <si>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</si>
  <si>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</si>
  <si>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</si>
  <si>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</si>
  <si>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</si>
  <si>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</si>
  <si>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</si>
  <si>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</si>
  <si>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</si>
  <si>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</si>
  <si>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</si>
  <si>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</si>
  <si>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</si>
  <si>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</si>
  <si>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</si>
  <si>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</si>
  <si>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</si>
  <si>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</si>
  <si>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</si>
  <si>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</si>
  <si>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</si>
  <si>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</si>
  <si>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</si>
  <si>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</si>
  <si>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</si>
  <si>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</si>
  <si>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</si>
  <si>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</si>
  <si>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</si>
  <si>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</si>
  <si>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</si>
  <si>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</si>
  <si>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</si>
  <si>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</si>
  <si>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</si>
  <si>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</si>
  <si>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</si>
  <si>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</si>
  <si>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</si>
  <si>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</si>
  <si>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</si>
  <si>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</si>
  <si>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</si>
  <si>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</si>
  <si>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</si>
  <si>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</si>
  <si>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</si>
  <si>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</si>
  <si>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</si>
  <si>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</si>
  <si>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</si>
  <si>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</si>
  <si>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</si>
  <si>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</si>
  <si>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</si>
  <si>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</si>
  <si>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</si>
  <si>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</si>
  <si>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</si>
  <si>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</si>
  <si>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</si>
  <si>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</si>
  <si>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</si>
  <si>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</si>
  <si>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</si>
  <si>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</si>
  <si>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</si>
  <si>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</si>
  <si>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</si>
  <si>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</si>
  <si>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</si>
  <si>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</si>
  <si>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</si>
  <si>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</si>
  <si>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</si>
  <si>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</si>
  <si>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</si>
  <si>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</si>
  <si>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</si>
  <si>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</si>
  <si>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</si>
  <si>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</si>
  <si>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</si>
  <si>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</si>
  <si>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</si>
  <si>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</si>
  <si>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</si>
  <si>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</si>
  <si>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</si>
  <si>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</si>
  <si>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</si>
  <si>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</si>
  <si>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</si>
  <si>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</si>
  <si>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</si>
  <si>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</si>
  <si>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</si>
  <si>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</si>
  <si>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</si>
  <si>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</si>
  <si>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</si>
  <si>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</si>
  <si>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</si>
  <si>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</si>
  <si>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</si>
  <si>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</si>
  <si>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</si>
  <si>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</si>
  <si>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</si>
  <si>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</si>
  <si>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</si>
  <si>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</si>
  <si>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</si>
  <si>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</si>
  <si>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</si>
  <si>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</si>
  <si>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</si>
  <si>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</si>
  <si>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</si>
  <si>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</si>
  <si>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</si>
  <si>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</si>
  <si>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</si>
  <si>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</si>
  <si>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</si>
  <si>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</si>
  <si>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</si>
  <si>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</si>
  <si>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</si>
  <si>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</si>
  <si>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</si>
  <si>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</si>
  <si>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</si>
  <si>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</si>
  <si>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</si>
  <si>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</si>
  <si>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</si>
  <si>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</si>
  <si>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</si>
  <si>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</si>
  <si>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</si>
  <si>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</si>
  <si>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</si>
  <si>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</si>
  <si>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</si>
  <si>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</si>
  <si>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</si>
  <si>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</si>
  <si>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</si>
  <si>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</si>
  <si>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</si>
  <si>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</si>
  <si>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</si>
  <si>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</si>
  <si>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</si>
  <si>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</si>
  <si>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</si>
  <si>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</si>
  <si>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</si>
  <si>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</si>
  <si>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</si>
  <si>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</si>
  <si>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</si>
  <si>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</si>
  <si>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</si>
  <si>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</si>
  <si>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</si>
  <si>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</si>
  <si>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</si>
  <si>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</si>
  <si>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</si>
  <si>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</si>
  <si>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</si>
  <si>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</si>
  <si>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</si>
  <si>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</si>
  <si>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</si>
  <si>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</si>
  <si>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</si>
  <si>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</si>
  <si>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</si>
  <si>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</si>
  <si>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</si>
  <si>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</si>
  <si>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</si>
  <si>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</si>
  <si>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</si>
  <si>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</si>
  <si>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</si>
  <si>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</si>
  <si>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</si>
  <si>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</si>
  <si>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</si>
  <si>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</si>
  <si>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</si>
  <si>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</si>
  <si>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</si>
  <si>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</si>
  <si>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</si>
  <si>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</si>
  <si>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</si>
  <si>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</si>
  <si>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</si>
  <si>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</si>
  <si>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</si>
  <si>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</si>
  <si>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</si>
  <si>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</si>
  <si>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</si>
  <si>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</si>
  <si>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</si>
  <si>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</si>
  <si>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</si>
  <si>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</si>
  <si>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</si>
  <si>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</si>
  <si>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</si>
  <si>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</si>
  <si>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</si>
  <si>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</si>
  <si>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</si>
  <si>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</si>
  <si>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</si>
  <si>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</si>
  <si>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</si>
  <si>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</si>
  <si>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</si>
  <si>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</si>
  <si>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</si>
  <si>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</si>
  <si>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</si>
  <si>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</si>
  <si>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</si>
  <si>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</si>
  <si>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</si>
  <si>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</si>
  <si>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</si>
  <si>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</si>
  <si>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</si>
  <si>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</si>
  <si>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</si>
  <si>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</si>
  <si>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</si>
  <si>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</si>
  <si>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</si>
  <si>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</si>
  <si>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</si>
  <si>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</si>
  <si>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</si>
  <si>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</si>
  <si>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</si>
  <si>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</si>
  <si>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</si>
  <si>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</si>
  <si>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</si>
  <si>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</si>
  <si>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</si>
  <si>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</si>
  <si>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</si>
  <si>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</si>
  <si>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</si>
  <si>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</si>
  <si>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</si>
  <si>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</si>
  <si>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</si>
  <si>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</si>
  <si>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</si>
  <si>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</si>
  <si>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</si>
  <si>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</si>
  <si>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</si>
  <si>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</si>
  <si>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</si>
  <si>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</si>
  <si>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</si>
  <si>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</si>
  <si>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</si>
  <si>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</si>
  <si>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</si>
  <si>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</si>
  <si>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</si>
  <si>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</si>
  <si>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</si>
  <si>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</si>
  <si>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</si>
  <si>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</si>
  <si>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</si>
  <si>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</si>
  <si>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</si>
  <si>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</si>
  <si>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</si>
  <si>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</si>
  <si>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</si>
  <si>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</si>
  <si>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</si>
  <si>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</si>
  <si>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</si>
  <si>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</si>
  <si>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Programul national de diagnostic si tratament cu ajutorul aparaturii de inalta performanta</t>
  </si>
  <si>
    <t xml:space="preserve">    ~ medicamente 40% - conform HG nr.186/2009 privind aprobarea Programului pentru compensarea cu 90% a preţului de referinţă al medicamentelor, cu modificarile si completarile ulterioare</t>
  </si>
  <si>
    <t>Venituri din contributia datorata pentru volume de medicamente consumate care depasesc volumele stabilite prin contracte</t>
  </si>
  <si>
    <t xml:space="preserve">    ~  cost volum-rezultat</t>
  </si>
  <si>
    <t xml:space="preserve">    ~  cost volum</t>
  </si>
  <si>
    <t xml:space="preserve">    ~ Subprogramul de diagnostic genetic al tumorilor solide maligne ( sarcom Ewing si neuroblastom ) la copii si adulti</t>
  </si>
  <si>
    <t>LEI</t>
  </si>
  <si>
    <t>Contributii pentru concedii si indemnizatii de la persoane juridice sau fizice</t>
  </si>
  <si>
    <t>Contributii pentru concedii si indemnizatii datorate de persoanele aflate in somaj</t>
  </si>
  <si>
    <t>20.05.07</t>
  </si>
  <si>
    <t>20.05.07.01</t>
  </si>
  <si>
    <t>20.05.07.02</t>
  </si>
  <si>
    <t>21.05.24</t>
  </si>
  <si>
    <t>21.05.25</t>
  </si>
  <si>
    <t>Contributii pentru concedii si indemnizatii datorate de asigurati</t>
  </si>
  <si>
    <t>CONT DE EXECUTIE VENITURI FEBRUARIE  2018</t>
  </si>
  <si>
    <t>Venituri din contributia asiguratorie pentru munca pentru concedii si indemnizatii</t>
  </si>
  <si>
    <t>Contributia individuala de asigurari sociale de sanatate datorata de persoanele care realizeaza venituri obtinute dintr-o asociere cu o persoana juridica</t>
  </si>
  <si>
    <t>Sume alocate bugetului Fondului national unic de asigurari sociale de sanatate, pentru acoperirea deficitului rezultat din aplicarea prvederilor legale referitoare la concediile si indemnizatiile de asigurari sociale de sanatate</t>
  </si>
  <si>
    <t>20.05.12</t>
  </si>
  <si>
    <t>21.05.26</t>
  </si>
  <si>
    <t>21.05.27</t>
  </si>
  <si>
    <t>CONT DE EXECUTIE CHELTUIELI FEBRUARIE 2018</t>
  </si>
  <si>
    <t>Cheltuieli salariale in natura</t>
  </si>
  <si>
    <t>Vouchere de vacanta</t>
  </si>
  <si>
    <t>Contributia asiguratorie pentru munca</t>
  </si>
  <si>
    <t>TITLUL X PROIECTE CU FINANTARE DIN FONDURI EXTERNE NERAMBURSABILE AFERENTE CADRULUI FINANCIAR 2014-2020</t>
  </si>
  <si>
    <t>Sume aferente persoanelor cu handicap neincadrate</t>
  </si>
  <si>
    <t>Transferuri din bugetul fondului national unic de asigurări sociale de sănătate către unitățile sanitare pentru acoperirea creșterilor salariale</t>
  </si>
  <si>
    <t xml:space="preserve">Alte programe comunitare finantate in perioada 2014-2020 </t>
  </si>
  <si>
    <t>Finantare nationala</t>
  </si>
  <si>
    <t>Finantare externa nerambursabila</t>
  </si>
  <si>
    <t>Cheltuieli neeligibile</t>
  </si>
  <si>
    <t>FONDURI EXTERNE NERAMBURSABILE</t>
  </si>
  <si>
    <t>Alte chelutuieli in domeniul sanatatii</t>
  </si>
  <si>
    <t>Alte institutii si actiuni sanitare</t>
  </si>
  <si>
    <t>Asistenta medicala  pentru specialitati clinice</t>
  </si>
  <si>
    <t>66.05.58</t>
  </si>
  <si>
    <t>66.05.58.01</t>
  </si>
  <si>
    <t>66.05.58.01.01</t>
  </si>
  <si>
    <t>66.05.58.01.02</t>
  </si>
  <si>
    <t>66.05.58.15</t>
  </si>
  <si>
    <t>66.05.58.15.01</t>
  </si>
  <si>
    <t>50.08</t>
  </si>
  <si>
    <t>50.08.01</t>
  </si>
  <si>
    <t>50.08.10</t>
  </si>
  <si>
    <t>50.08.20</t>
  </si>
  <si>
    <t>Sporuri pentru conditii de munca</t>
  </si>
  <si>
    <t>Diferente aferente contributiei de asigurari sociale de sanatate</t>
  </si>
  <si>
    <t>Director Economic</t>
  </si>
  <si>
    <t>Ec. Chitariu Mihaela</t>
  </si>
  <si>
    <t>Ec. Topala Bianca</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</si>
</sst>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0">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4" fontId="0" fillId="0" borderId="0" xfId="0" applyNumberFormat="1" applyFont="1" applyFill="1" applyBorder="1" applyAlignment="1">
      <alignment/>
    </xf>
    <xf numFmtId="0" fontId="0" fillId="0" borderId="0" xfId="0" applyFont="1" applyFill="1" applyBorder="1" applyAlignment="1">
      <alignment/>
    </xf>
    <xf numFmtId="175" fontId="23" fillId="0"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175" fontId="33" fillId="0" borderId="10" xfId="65" applyNumberFormat="1" applyFont="1" applyFill="1" applyBorder="1" applyAlignment="1">
      <alignment wrapText="1"/>
      <protection/>
    </xf>
    <xf numFmtId="175" fontId="21" fillId="0" borderId="10" xfId="65" applyNumberFormat="1" applyFont="1" applyFill="1" applyBorder="1" applyAlignment="1">
      <alignment wrapText="1"/>
      <protection/>
    </xf>
    <xf numFmtId="4" fontId="23" fillId="24" borderId="0" xfId="0" applyNumberFormat="1" applyFont="1" applyFill="1" applyBorder="1" applyAlignment="1">
      <alignment/>
    </xf>
    <xf numFmtId="2" fontId="25" fillId="24" borderId="10" xfId="0" applyNumberFormat="1" applyFont="1" applyFill="1" applyBorder="1" applyAlignment="1">
      <alignment horizontal="left"/>
    </xf>
    <xf numFmtId="2" fontId="23" fillId="24" borderId="10" xfId="0" applyNumberFormat="1" applyFont="1" applyFill="1" applyBorder="1" applyAlignment="1">
      <alignment/>
    </xf>
    <xf numFmtId="2" fontId="0" fillId="24" borderId="10" xfId="0" applyNumberFormat="1" applyFont="1" applyFill="1" applyBorder="1" applyAlignment="1">
      <alignment/>
    </xf>
    <xf numFmtId="4" fontId="0" fillId="24" borderId="0" xfId="0" applyNumberFormat="1" applyFill="1" applyBorder="1" applyAlignment="1">
      <alignment/>
    </xf>
    <xf numFmtId="0" fontId="0" fillId="24" borderId="0" xfId="0" applyFill="1" applyBorder="1" applyAlignment="1">
      <alignment/>
    </xf>
    <xf numFmtId="0" fontId="0" fillId="24" borderId="0" xfId="0" applyFill="1" applyAlignment="1">
      <alignment/>
    </xf>
    <xf numFmtId="2" fontId="0" fillId="24" borderId="10" xfId="0" applyNumberFormat="1" applyFont="1" applyFill="1" applyBorder="1" applyAlignment="1">
      <alignment wrapText="1"/>
    </xf>
    <xf numFmtId="2" fontId="23" fillId="0" borderId="10" xfId="0" applyNumberFormat="1" applyFont="1" applyFill="1" applyBorder="1" applyAlignment="1">
      <alignment wrapText="1"/>
    </xf>
    <xf numFmtId="3" fontId="0" fillId="0" borderId="10" xfId="0" applyNumberFormat="1" applyFont="1" applyFill="1" applyBorder="1" applyAlignment="1">
      <alignment wrapText="1"/>
    </xf>
    <xf numFmtId="3" fontId="0" fillId="0" borderId="10" xfId="0" applyNumberFormat="1" applyFont="1" applyFill="1" applyBorder="1" applyAlignment="1">
      <alignment/>
    </xf>
    <xf numFmtId="4" fontId="23" fillId="0" borderId="10" xfId="65" applyNumberFormat="1" applyFont="1" applyFill="1" applyBorder="1" applyAlignment="1">
      <alignment horizontal="right" wrapText="1"/>
      <protection/>
    </xf>
    <xf numFmtId="0" fontId="29" fillId="0" borderId="0" xfId="59" applyFont="1" applyFill="1">
      <alignment/>
      <protection/>
    </xf>
    <xf numFmtId="4" fontId="29" fillId="0" borderId="0" xfId="59" applyNumberFormat="1" applyFont="1" applyFill="1">
      <alignment/>
      <protection/>
    </xf>
    <xf numFmtId="0" fontId="0" fillId="0" borderId="0" xfId="59" applyFont="1" applyFill="1">
      <alignment/>
      <protection/>
    </xf>
    <xf numFmtId="4" fontId="0" fillId="0" borderId="0" xfId="59" applyNumberFormat="1" applyFont="1" applyFill="1">
      <alignment/>
      <protection/>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O144"/>
  <sheetViews>
    <sheetView zoomScalePageLayoutView="0" workbookViewId="0" topLeftCell="A1">
      <pane xSplit="3" ySplit="6" topLeftCell="D22" activePane="bottomRight" state="frozen"/>
      <selection pane="topLeft" activeCell="D37" sqref="D37"/>
      <selection pane="topRight" activeCell="D37" sqref="D37"/>
      <selection pane="bottomLeft" activeCell="D37" sqref="D37"/>
      <selection pane="bottomRight" activeCell="F26" sqref="F26"/>
    </sheetView>
  </sheetViews>
  <sheetFormatPr defaultColWidth="9.140625" defaultRowHeight="12.75"/>
  <cols>
    <col min="1" max="1" width="10.28125" style="1" bestFit="1" customWidth="1"/>
    <col min="2" max="2" width="57.57421875" style="9" customWidth="1"/>
    <col min="3" max="3" width="14.00390625" style="34" customWidth="1"/>
    <col min="4" max="4" width="13.00390625" style="34" customWidth="1"/>
    <col min="5" max="6" width="18.00390625" style="9" customWidth="1"/>
    <col min="7" max="7" width="10.57421875" style="3" customWidth="1"/>
    <col min="8" max="8" width="10.8515625" style="3" customWidth="1"/>
    <col min="9" max="9" width="11.00390625" style="3" customWidth="1"/>
    <col min="10" max="10" width="10.28125" style="3" customWidth="1"/>
    <col min="11" max="11" width="9.140625" style="3" customWidth="1"/>
    <col min="12" max="12" width="10.00390625" style="3" customWidth="1"/>
    <col min="13" max="13" width="10.7109375" style="3" customWidth="1"/>
    <col min="14" max="14" width="10.00390625" style="3" customWidth="1"/>
    <col min="15" max="15" width="10.28125" style="3" customWidth="1"/>
    <col min="16" max="16" width="10.00390625" style="3" customWidth="1"/>
    <col min="17" max="17" width="10.8515625" style="3" customWidth="1"/>
    <col min="18" max="18" width="9.140625" style="3" customWidth="1"/>
    <col min="19" max="19" width="9.7109375" style="3" customWidth="1"/>
    <col min="20" max="20" width="10.140625" style="3" customWidth="1"/>
    <col min="21" max="21" width="10.8515625" style="3" customWidth="1"/>
    <col min="22" max="22" width="9.7109375" style="3" customWidth="1"/>
    <col min="23" max="24" width="10.57421875" style="3" customWidth="1"/>
    <col min="25" max="25" width="10.8515625" style="3" customWidth="1"/>
    <col min="26" max="26" width="9.8515625" style="3" customWidth="1"/>
    <col min="27" max="27" width="9.00390625" style="3" customWidth="1"/>
    <col min="28" max="28" width="10.140625" style="3" customWidth="1"/>
    <col min="29" max="29" width="10.57421875" style="3" customWidth="1"/>
    <col min="30" max="30" width="10.7109375" style="3" customWidth="1"/>
    <col min="31" max="31" width="9.28125" style="3" customWidth="1"/>
    <col min="32" max="32" width="10.28125" style="3" customWidth="1"/>
    <col min="33" max="33" width="9.8515625" style="3" customWidth="1"/>
    <col min="34" max="34" width="10.7109375" style="3" customWidth="1"/>
    <col min="35" max="35" width="10.00390625" style="3" customWidth="1"/>
    <col min="36" max="36" width="10.28125" style="3" customWidth="1"/>
    <col min="37" max="37" width="9.57421875" style="3" customWidth="1"/>
    <col min="38" max="38" width="10.7109375" style="3" customWidth="1"/>
    <col min="39" max="39" width="10.140625" style="3" bestFit="1" customWidth="1"/>
    <col min="40" max="40" width="10.57421875" style="3" customWidth="1"/>
    <col min="41" max="41" width="10.00390625" style="3" customWidth="1"/>
    <col min="42" max="42" width="10.8515625" style="3" customWidth="1"/>
    <col min="43" max="43" width="10.140625" style="3" customWidth="1"/>
    <col min="44" max="44" width="9.7109375" style="3" customWidth="1"/>
    <col min="45" max="45" width="10.8515625" style="3" customWidth="1"/>
    <col min="46" max="46" width="11.140625" style="3" customWidth="1"/>
    <col min="47" max="47" width="9.140625" style="3" customWidth="1"/>
    <col min="48" max="48" width="10.57421875" style="3" customWidth="1"/>
    <col min="49" max="49" width="9.8515625" style="3" customWidth="1"/>
    <col min="50" max="50" width="10.8515625" style="3" customWidth="1"/>
    <col min="51" max="51" width="10.28125" style="3" customWidth="1"/>
    <col min="52" max="52" width="8.57421875" style="3" customWidth="1"/>
    <col min="53" max="53" width="10.421875" style="3" customWidth="1"/>
    <col min="54" max="55" width="9.8515625" style="3" customWidth="1"/>
    <col min="56" max="56" width="9.28125" style="3" customWidth="1"/>
    <col min="57" max="57" width="9.00390625" style="3" customWidth="1"/>
    <col min="58" max="58" width="10.421875" style="3" customWidth="1"/>
    <col min="59" max="59" width="11.28125" style="3" customWidth="1"/>
    <col min="60" max="60" width="9.8515625" style="3" customWidth="1"/>
    <col min="61" max="61" width="10.421875" style="3" customWidth="1"/>
    <col min="62" max="62" width="9.7109375" style="3" customWidth="1"/>
    <col min="63" max="63" width="11.140625" style="3" customWidth="1"/>
    <col min="64" max="64" width="10.421875" style="3" customWidth="1"/>
    <col min="65" max="65" width="10.00390625" style="3" customWidth="1"/>
    <col min="66" max="66" width="10.140625" style="3" customWidth="1"/>
    <col min="67" max="67" width="10.7109375" style="3" customWidth="1"/>
    <col min="68" max="68" width="11.140625" style="3" customWidth="1"/>
    <col min="69" max="69" width="9.57421875" style="3" customWidth="1"/>
    <col min="70" max="70" width="11.28125" style="3" customWidth="1"/>
    <col min="71" max="71" width="11.00390625" style="3" customWidth="1"/>
    <col min="72" max="72" width="9.8515625" style="3" customWidth="1"/>
    <col min="73" max="73" width="10.7109375" style="3" customWidth="1"/>
    <col min="74" max="74" width="10.28125" style="3" customWidth="1"/>
    <col min="75" max="75" width="10.57421875" style="3" customWidth="1"/>
    <col min="76" max="76" width="9.57421875" style="3" customWidth="1"/>
    <col min="77" max="77" width="8.421875" style="3" customWidth="1"/>
    <col min="78" max="78" width="10.7109375" style="3" customWidth="1"/>
    <col min="79" max="79" width="10.140625" style="3" customWidth="1"/>
    <col min="80" max="80" width="10.7109375" style="3" customWidth="1"/>
    <col min="81" max="81" width="9.8515625" style="3" customWidth="1"/>
    <col min="82" max="82" width="9.7109375" style="3" customWidth="1"/>
    <col min="83" max="83" width="10.00390625" style="3" customWidth="1"/>
    <col min="84" max="84" width="11.421875" style="3" customWidth="1"/>
    <col min="85" max="85" width="10.00390625" style="3" customWidth="1"/>
    <col min="86" max="86" width="9.7109375" style="3" customWidth="1"/>
    <col min="87" max="87" width="10.00390625" style="3" customWidth="1"/>
    <col min="88" max="88" width="10.7109375" style="3" customWidth="1"/>
    <col min="89" max="89" width="9.28125" style="3" customWidth="1"/>
    <col min="90" max="90" width="10.7109375" style="3" customWidth="1"/>
    <col min="91" max="91" width="10.140625" style="3" customWidth="1"/>
    <col min="92" max="92" width="10.8515625" style="3" customWidth="1"/>
    <col min="93" max="93" width="11.140625" style="3" customWidth="1"/>
    <col min="94" max="96" width="10.28125" style="3" customWidth="1"/>
    <col min="97" max="97" width="9.57421875" style="3" customWidth="1"/>
    <col min="98" max="98" width="10.28125" style="3" customWidth="1"/>
    <col min="99" max="99" width="9.57421875" style="3" customWidth="1"/>
    <col min="100" max="100" width="10.140625" style="3" customWidth="1"/>
    <col min="101" max="101" width="8.8515625" style="3" customWidth="1"/>
    <col min="102" max="102" width="9.421875" style="3" customWidth="1"/>
    <col min="103" max="103" width="10.28125" style="3" customWidth="1"/>
    <col min="104" max="104" width="9.8515625" style="3" customWidth="1"/>
    <col min="105" max="105" width="9.57421875" style="3" customWidth="1"/>
    <col min="106" max="106" width="9.00390625" style="3" customWidth="1"/>
    <col min="107" max="107" width="9.7109375" style="3" customWidth="1"/>
    <col min="108" max="109" width="10.421875" style="3" customWidth="1"/>
    <col min="110" max="110" width="10.140625" style="3" customWidth="1"/>
    <col min="111" max="111" width="10.28125" style="3" customWidth="1"/>
    <col min="112" max="112" width="11.57421875" style="3" customWidth="1"/>
    <col min="113" max="114" width="11.140625" style="3" customWidth="1"/>
    <col min="115" max="115" width="9.8515625" style="3" customWidth="1"/>
    <col min="116" max="116" width="8.57421875" style="3" customWidth="1"/>
    <col min="117" max="117" width="10.28125" style="3" customWidth="1"/>
    <col min="118" max="118" width="10.00390625" style="3" customWidth="1"/>
    <col min="119" max="119" width="9.8515625" style="3" customWidth="1"/>
    <col min="120" max="120" width="10.140625" style="3" customWidth="1"/>
    <col min="121" max="121" width="11.7109375" style="3" customWidth="1"/>
    <col min="122" max="122" width="8.140625" style="3" customWidth="1"/>
    <col min="123" max="123" width="8.57421875" style="3" customWidth="1"/>
    <col min="124" max="124" width="10.140625" style="3" customWidth="1"/>
    <col min="125" max="125" width="11.7109375" style="3" customWidth="1"/>
    <col min="126" max="126" width="9.57421875" style="3" customWidth="1"/>
    <col min="127" max="127" width="9.421875" style="3" customWidth="1"/>
    <col min="128" max="128" width="12.28125" style="3" customWidth="1"/>
    <col min="129" max="129" width="11.421875" style="3" customWidth="1"/>
    <col min="130" max="130" width="11.57421875" style="3" customWidth="1"/>
    <col min="131" max="131" width="11.421875" style="3" customWidth="1"/>
    <col min="132" max="132" width="14.28125" style="3" customWidth="1"/>
    <col min="133" max="133" width="10.57421875" style="3" customWidth="1"/>
    <col min="134" max="134" width="11.7109375" style="3" bestFit="1" customWidth="1"/>
    <col min="135" max="135" width="11.00390625" style="3" customWidth="1"/>
    <col min="136" max="136" width="12.00390625" style="3" customWidth="1"/>
    <col min="137" max="137" width="10.8515625" style="3" customWidth="1"/>
    <col min="138" max="138" width="11.57421875" style="3" customWidth="1"/>
    <col min="139" max="139" width="9.8515625" style="3" customWidth="1"/>
    <col min="140" max="140" width="10.57421875" style="3" customWidth="1"/>
    <col min="141" max="142" width="9.140625" style="3" customWidth="1"/>
    <col min="143" max="143" width="10.57421875" style="3" customWidth="1"/>
    <col min="144" max="144" width="9.8515625" style="3" customWidth="1"/>
    <col min="145" max="145" width="10.140625" style="3" customWidth="1"/>
    <col min="146" max="147" width="9.140625" style="3" customWidth="1"/>
    <col min="148" max="148" width="10.57421875" style="3" customWidth="1"/>
    <col min="149" max="149" width="10.00390625" style="3" customWidth="1"/>
    <col min="150" max="150" width="9.8515625" style="3" customWidth="1"/>
    <col min="151" max="152" width="9.140625" style="3" customWidth="1"/>
    <col min="153" max="153" width="10.421875" style="3" customWidth="1"/>
    <col min="154" max="154" width="9.7109375" style="3" customWidth="1"/>
    <col min="155" max="155" width="10.00390625" style="3" customWidth="1"/>
    <col min="156" max="157" width="9.140625" style="3" customWidth="1"/>
    <col min="158" max="158" width="10.140625" style="3" customWidth="1"/>
    <col min="159" max="159" width="12.7109375" style="3" bestFit="1" customWidth="1"/>
    <col min="160" max="171" width="9.140625" style="3" customWidth="1"/>
    <col min="172" max="16384" width="9.140625" style="9" customWidth="1"/>
  </cols>
  <sheetData>
    <row r="1" spans="2:132" ht="18.75">
      <c r="B1" s="15" t="s">
        <v>380</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row>
    <row r="2" spans="2:132"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row>
    <row r="3" spans="1:158" ht="12.75">
      <c r="A3" s="4"/>
      <c r="B3" s="18"/>
      <c r="C3" s="2"/>
      <c r="D3" s="2"/>
      <c r="E3" s="2"/>
      <c r="F3" s="2"/>
      <c r="FB3" s="19"/>
    </row>
    <row r="4" spans="2:158" ht="12.75" customHeight="1">
      <c r="B4" s="3"/>
      <c r="C4" s="21"/>
      <c r="D4" s="21"/>
      <c r="E4" s="2"/>
      <c r="F4" s="22" t="s">
        <v>371</v>
      </c>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9"/>
      <c r="EE4" s="139"/>
      <c r="EF4" s="139"/>
      <c r="EG4" s="139"/>
      <c r="EH4" s="139"/>
      <c r="EI4" s="137"/>
      <c r="EJ4" s="137"/>
      <c r="EK4" s="137"/>
      <c r="EL4" s="137"/>
      <c r="EM4" s="137"/>
      <c r="EN4" s="137"/>
      <c r="EO4" s="137"/>
      <c r="EP4" s="137"/>
      <c r="EQ4" s="137"/>
      <c r="ER4" s="137"/>
      <c r="ES4" s="137"/>
      <c r="ET4" s="137"/>
      <c r="EU4" s="137"/>
      <c r="EV4" s="137"/>
      <c r="EW4" s="137"/>
      <c r="EX4" s="137"/>
      <c r="EY4" s="137"/>
      <c r="EZ4" s="137"/>
      <c r="FA4" s="137"/>
      <c r="FB4" s="137"/>
    </row>
    <row r="5" spans="1:171" s="25" customFormat="1" ht="76.5">
      <c r="A5" s="35" t="s">
        <v>0</v>
      </c>
      <c r="B5" s="35" t="s">
        <v>1</v>
      </c>
      <c r="C5" s="35" t="s">
        <v>2</v>
      </c>
      <c r="D5" s="36" t="s">
        <v>3</v>
      </c>
      <c r="E5" s="35" t="s">
        <v>4</v>
      </c>
      <c r="F5" s="35" t="s">
        <v>5</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0"/>
      <c r="FD5" s="20"/>
      <c r="FE5" s="20"/>
      <c r="FF5" s="20"/>
      <c r="FG5" s="20"/>
      <c r="FH5" s="20"/>
      <c r="FI5" s="20"/>
      <c r="FJ5" s="20"/>
      <c r="FK5" s="20"/>
      <c r="FL5" s="20"/>
      <c r="FM5" s="20"/>
      <c r="FN5" s="20"/>
      <c r="FO5" s="20"/>
    </row>
    <row r="6" spans="1:171" s="28" customFormat="1" ht="12.75">
      <c r="A6" s="37"/>
      <c r="B6" s="38"/>
      <c r="C6" s="56">
        <v>1</v>
      </c>
      <c r="D6" s="37" t="s">
        <v>139</v>
      </c>
      <c r="E6" s="56">
        <v>2</v>
      </c>
      <c r="F6" s="37" t="s">
        <v>6</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7"/>
      <c r="FD6" s="27"/>
      <c r="FE6" s="27"/>
      <c r="FF6" s="27"/>
      <c r="FG6" s="27"/>
      <c r="FH6" s="27"/>
      <c r="FI6" s="27"/>
      <c r="FJ6" s="27"/>
      <c r="FK6" s="27"/>
      <c r="FL6" s="27"/>
      <c r="FM6" s="27"/>
      <c r="FN6" s="27"/>
      <c r="FO6" s="27"/>
    </row>
    <row r="7" spans="1:160" ht="12.75">
      <c r="A7" s="39" t="s">
        <v>7</v>
      </c>
      <c r="B7" s="40" t="s">
        <v>8</v>
      </c>
      <c r="C7" s="41">
        <f>+C8+C62</f>
        <v>175835030</v>
      </c>
      <c r="D7" s="41">
        <f>+D8+D62</f>
        <v>175835030</v>
      </c>
      <c r="E7" s="41">
        <f>+E8+E62</f>
        <v>27842936</v>
      </c>
      <c r="F7" s="41">
        <f>+F8+F62</f>
        <v>13151399</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2"/>
      <c r="FD7" s="2"/>
    </row>
    <row r="8" spans="1:160" ht="12.75">
      <c r="A8" s="39" t="s">
        <v>9</v>
      </c>
      <c r="B8" s="40" t="s">
        <v>10</v>
      </c>
      <c r="C8" s="41">
        <f>+C14+C49+C9</f>
        <v>174368000</v>
      </c>
      <c r="D8" s="41">
        <f>+D14+D49+D9</f>
        <v>174368000</v>
      </c>
      <c r="E8" s="41">
        <f>+E14+E49+E9</f>
        <v>27347888</v>
      </c>
      <c r="F8" s="41">
        <f>+F14+F49+F9</f>
        <v>13142464</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2"/>
      <c r="FD8" s="2"/>
    </row>
    <row r="9" spans="1:160" ht="12.75">
      <c r="A9" s="39" t="s">
        <v>11</v>
      </c>
      <c r="B9" s="40" t="s">
        <v>12</v>
      </c>
      <c r="C9" s="41">
        <f>+C10+C11+C12+C13</f>
        <v>0</v>
      </c>
      <c r="D9" s="41">
        <f>+D10+D11+D12+D13</f>
        <v>0</v>
      </c>
      <c r="E9" s="41">
        <f>+E10+E11+E12+E13</f>
        <v>0</v>
      </c>
      <c r="F9" s="41">
        <f>+F10+F11+F12+F13</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2"/>
      <c r="FD9" s="2"/>
    </row>
    <row r="10" spans="1:160" ht="38.25">
      <c r="A10" s="39" t="s">
        <v>13</v>
      </c>
      <c r="B10" s="40" t="s">
        <v>14</v>
      </c>
      <c r="C10" s="41"/>
      <c r="D10" s="42"/>
      <c r="E10" s="41"/>
      <c r="F10" s="41"/>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2"/>
      <c r="FD10" s="2"/>
    </row>
    <row r="11" spans="1:160" ht="38.25">
      <c r="A11" s="39" t="s">
        <v>15</v>
      </c>
      <c r="B11" s="40" t="s">
        <v>16</v>
      </c>
      <c r="C11" s="41"/>
      <c r="D11" s="42"/>
      <c r="E11" s="41"/>
      <c r="F11" s="41"/>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2"/>
      <c r="FD11" s="2"/>
    </row>
    <row r="12" spans="1:160" ht="25.5">
      <c r="A12" s="39"/>
      <c r="B12" s="105" t="s">
        <v>333</v>
      </c>
      <c r="C12" s="41"/>
      <c r="D12" s="42"/>
      <c r="E12" s="41"/>
      <c r="F12" s="41"/>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2"/>
      <c r="FD12" s="2"/>
    </row>
    <row r="13" spans="1:160" ht="38.25">
      <c r="A13" s="39"/>
      <c r="B13" s="105" t="s">
        <v>367</v>
      </c>
      <c r="C13" s="41"/>
      <c r="D13" s="42"/>
      <c r="E13" s="41"/>
      <c r="F13" s="41"/>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2"/>
      <c r="FD13" s="2"/>
    </row>
    <row r="14" spans="1:160" ht="12.75">
      <c r="A14" s="39" t="s">
        <v>17</v>
      </c>
      <c r="B14" s="40" t="s">
        <v>18</v>
      </c>
      <c r="C14" s="41">
        <f>+C15+C27</f>
        <v>174036000</v>
      </c>
      <c r="D14" s="41">
        <f>+D15+D27</f>
        <v>174036000</v>
      </c>
      <c r="E14" s="41">
        <f>+E15+E27</f>
        <v>27313595</v>
      </c>
      <c r="F14" s="41">
        <f>+F15+F27</f>
        <v>13119225</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2"/>
      <c r="FD14" s="2"/>
    </row>
    <row r="15" spans="1:160" ht="12.75">
      <c r="A15" s="39" t="s">
        <v>19</v>
      </c>
      <c r="B15" s="40" t="s">
        <v>20</v>
      </c>
      <c r="C15" s="41">
        <f>+C16+C23+C26</f>
        <v>17811000</v>
      </c>
      <c r="D15" s="41">
        <f>+D16+D23+D26</f>
        <v>17811000</v>
      </c>
      <c r="E15" s="41">
        <f>+E16+E23+E26</f>
        <v>7527472</v>
      </c>
      <c r="F15" s="41">
        <f>+F16+F23+F26</f>
        <v>667459</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2"/>
      <c r="FD15" s="2"/>
    </row>
    <row r="16" spans="1:160" ht="25.5">
      <c r="A16" s="39" t="s">
        <v>21</v>
      </c>
      <c r="B16" s="40" t="s">
        <v>22</v>
      </c>
      <c r="C16" s="41">
        <v>4497000</v>
      </c>
      <c r="D16" s="41">
        <v>4497000</v>
      </c>
      <c r="E16" s="41">
        <f>E17+E18+E20+E21+E22+E19</f>
        <v>6489817</v>
      </c>
      <c r="F16" s="41">
        <f>F17+F18+F20+F21+F22+F19</f>
        <v>593939</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2"/>
      <c r="FD16" s="2"/>
    </row>
    <row r="17" spans="1:160" ht="25.5">
      <c r="A17" s="43" t="s">
        <v>23</v>
      </c>
      <c r="B17" s="44" t="s">
        <v>24</v>
      </c>
      <c r="C17" s="41"/>
      <c r="D17" s="42"/>
      <c r="E17" s="42">
        <v>6452886</v>
      </c>
      <c r="F17" s="42">
        <v>592679</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2"/>
      <c r="FD17" s="2"/>
    </row>
    <row r="18" spans="1:160" ht="25.5">
      <c r="A18" s="43" t="s">
        <v>25</v>
      </c>
      <c r="B18" s="44" t="s">
        <v>26</v>
      </c>
      <c r="C18" s="41"/>
      <c r="D18" s="42"/>
      <c r="E18" s="42">
        <v>36931</v>
      </c>
      <c r="F18" s="42">
        <v>1260</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2"/>
      <c r="FD18" s="2"/>
    </row>
    <row r="19" spans="1:160" ht="12.75">
      <c r="A19" s="43" t="s">
        <v>27</v>
      </c>
      <c r="B19" s="44" t="s">
        <v>28</v>
      </c>
      <c r="C19" s="41"/>
      <c r="D19" s="42"/>
      <c r="E19" s="42"/>
      <c r="F19" s="42"/>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2"/>
      <c r="FD19" s="2"/>
    </row>
    <row r="20" spans="1:160" ht="25.5">
      <c r="A20" s="43" t="s">
        <v>29</v>
      </c>
      <c r="B20" s="44" t="s">
        <v>30</v>
      </c>
      <c r="C20" s="41"/>
      <c r="D20" s="42"/>
      <c r="E20" s="42"/>
      <c r="F20" s="42"/>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2"/>
      <c r="FD20" s="2"/>
    </row>
    <row r="21" spans="1:160" ht="25.5">
      <c r="A21" s="43" t="s">
        <v>31</v>
      </c>
      <c r="B21" s="44" t="s">
        <v>32</v>
      </c>
      <c r="C21" s="41"/>
      <c r="D21" s="42"/>
      <c r="E21" s="42"/>
      <c r="F21" s="42"/>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2"/>
      <c r="FD21" s="2"/>
    </row>
    <row r="22" spans="1:160" ht="43.5" customHeight="1">
      <c r="A22" s="43" t="s">
        <v>33</v>
      </c>
      <c r="B22" s="45" t="s">
        <v>34</v>
      </c>
      <c r="C22" s="41"/>
      <c r="D22" s="42"/>
      <c r="E22" s="42"/>
      <c r="F22" s="42"/>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2"/>
      <c r="FD22" s="2"/>
    </row>
    <row r="23" spans="1:160" ht="12.75">
      <c r="A23" s="43" t="s">
        <v>374</v>
      </c>
      <c r="B23" s="128" t="s">
        <v>190</v>
      </c>
      <c r="C23" s="41">
        <f>C24+C25</f>
        <v>699000</v>
      </c>
      <c r="D23" s="41">
        <f>D24+D25</f>
        <v>699000</v>
      </c>
      <c r="E23" s="41">
        <f>E24+E25</f>
        <v>1037655</v>
      </c>
      <c r="F23" s="41">
        <f>F24+F25</f>
        <v>73520</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2"/>
      <c r="FD23" s="2"/>
    </row>
    <row r="24" spans="1:160" ht="25.5">
      <c r="A24" s="43" t="s">
        <v>375</v>
      </c>
      <c r="B24" s="44" t="s">
        <v>372</v>
      </c>
      <c r="C24" s="41">
        <v>699000</v>
      </c>
      <c r="D24" s="42">
        <v>699000</v>
      </c>
      <c r="E24" s="42">
        <f>511124+505330+5015</f>
        <v>1021469</v>
      </c>
      <c r="F24" s="42">
        <f>67948+5015</f>
        <v>72963</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2"/>
      <c r="FD24" s="2"/>
    </row>
    <row r="25" spans="1:160" ht="25.5">
      <c r="A25" s="43" t="s">
        <v>376</v>
      </c>
      <c r="B25" s="44" t="s">
        <v>373</v>
      </c>
      <c r="C25" s="41"/>
      <c r="D25" s="42"/>
      <c r="E25" s="42">
        <f>15629+557</f>
        <v>16186</v>
      </c>
      <c r="F25" s="42">
        <v>557</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2"/>
      <c r="FD25" s="2"/>
    </row>
    <row r="26" spans="1:160" ht="25.5">
      <c r="A26" s="43" t="s">
        <v>384</v>
      </c>
      <c r="B26" s="44" t="s">
        <v>381</v>
      </c>
      <c r="C26" s="41">
        <v>12615000</v>
      </c>
      <c r="D26" s="42">
        <v>12615000</v>
      </c>
      <c r="E26" s="42"/>
      <c r="F26" s="42"/>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2"/>
      <c r="FD26" s="2"/>
    </row>
    <row r="27" spans="1:160" ht="12.75">
      <c r="A27" s="39" t="s">
        <v>35</v>
      </c>
      <c r="B27" s="40" t="s">
        <v>36</v>
      </c>
      <c r="C27" s="41">
        <f>C28+C34+C48+C35+C36+C37+C38+C39+C40+C41+C42+C43+C44+C45+C46+C47</f>
        <v>156225000</v>
      </c>
      <c r="D27" s="41">
        <f>D28+D34+D48+D35+D36+D37+D38+D39+D40+D41+D42+D43+D44+D45+D46+D47</f>
        <v>156225000</v>
      </c>
      <c r="E27" s="41">
        <f>E28+E34+E48+E35+E36+E37+E38+E39+E40+E41+E42+E43+E44+E45+E46+E47</f>
        <v>19786123</v>
      </c>
      <c r="F27" s="41">
        <f>F28+F34+F48+F35+F36+F37+F38+F39+F40+F41+F42+F43+F44+F45+F46+F47</f>
        <v>12451766</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2"/>
      <c r="FD27" s="2"/>
    </row>
    <row r="28" spans="1:160" ht="25.5">
      <c r="A28" s="39" t="s">
        <v>37</v>
      </c>
      <c r="B28" s="40" t="s">
        <v>38</v>
      </c>
      <c r="C28" s="41">
        <v>154681000</v>
      </c>
      <c r="D28" s="41">
        <v>154681000</v>
      </c>
      <c r="E28" s="41">
        <f>E29+E30+E31+E32+E33</f>
        <v>19021434</v>
      </c>
      <c r="F28" s="41">
        <f>F29+F30+F31+F32+F33</f>
        <v>12210217</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2"/>
      <c r="FD28" s="2"/>
    </row>
    <row r="29" spans="1:160" ht="25.5">
      <c r="A29" s="43" t="s">
        <v>39</v>
      </c>
      <c r="B29" s="44" t="s">
        <v>40</v>
      </c>
      <c r="C29" s="41"/>
      <c r="D29" s="42"/>
      <c r="E29" s="42">
        <v>17833555</v>
      </c>
      <c r="F29" s="42">
        <v>11737044</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2"/>
      <c r="FD29" s="2"/>
    </row>
    <row r="30" spans="1:160" ht="16.5" customHeight="1">
      <c r="A30" s="43" t="s">
        <v>41</v>
      </c>
      <c r="B30" s="46" t="s">
        <v>42</v>
      </c>
      <c r="C30" s="41"/>
      <c r="D30" s="42"/>
      <c r="E30" s="42">
        <v>1177252</v>
      </c>
      <c r="F30" s="42">
        <v>462546</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2"/>
      <c r="FD30" s="2"/>
    </row>
    <row r="31" spans="1:160" ht="12.75">
      <c r="A31" s="43" t="s">
        <v>43</v>
      </c>
      <c r="B31" s="44" t="s">
        <v>44</v>
      </c>
      <c r="C31" s="41"/>
      <c r="D31" s="42"/>
      <c r="E31" s="42"/>
      <c r="F31" s="42"/>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2"/>
      <c r="FD31" s="2"/>
    </row>
    <row r="32" spans="1:160" ht="12.75">
      <c r="A32" s="43" t="s">
        <v>45</v>
      </c>
      <c r="B32" s="44" t="s">
        <v>46</v>
      </c>
      <c r="C32" s="41"/>
      <c r="D32" s="42"/>
      <c r="E32" s="42">
        <v>10627</v>
      </c>
      <c r="F32" s="42">
        <v>10627</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2"/>
      <c r="FD32" s="2"/>
    </row>
    <row r="33" spans="1:160" ht="12.75">
      <c r="A33" s="43" t="s">
        <v>47</v>
      </c>
      <c r="B33" s="44" t="s">
        <v>48</v>
      </c>
      <c r="C33" s="41"/>
      <c r="D33" s="42"/>
      <c r="E33" s="42"/>
      <c r="F33" s="42"/>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2"/>
      <c r="FD33" s="2"/>
    </row>
    <row r="34" spans="1:160" ht="12.75">
      <c r="A34" s="43" t="s">
        <v>49</v>
      </c>
      <c r="B34" s="44" t="s">
        <v>50</v>
      </c>
      <c r="C34" s="41"/>
      <c r="D34" s="42"/>
      <c r="E34" s="42"/>
      <c r="F34" s="42"/>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2"/>
      <c r="FD34" s="2"/>
    </row>
    <row r="35" spans="1:160" ht="24">
      <c r="A35" s="43" t="s">
        <v>51</v>
      </c>
      <c r="B35" s="47" t="s">
        <v>52</v>
      </c>
      <c r="C35" s="41"/>
      <c r="D35" s="42"/>
      <c r="E35" s="42"/>
      <c r="F35" s="42"/>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2"/>
      <c r="FD35" s="2"/>
    </row>
    <row r="36" spans="1:160" ht="38.25">
      <c r="A36" s="43" t="s">
        <v>53</v>
      </c>
      <c r="B36" s="44" t="s">
        <v>54</v>
      </c>
      <c r="C36" s="41">
        <v>24000</v>
      </c>
      <c r="D36" s="42">
        <v>24000</v>
      </c>
      <c r="E36" s="42">
        <v>5133</v>
      </c>
      <c r="F36" s="42">
        <v>1010</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2"/>
      <c r="FD36" s="2"/>
    </row>
    <row r="37" spans="1:160" ht="51">
      <c r="A37" s="43" t="s">
        <v>55</v>
      </c>
      <c r="B37" s="44" t="s">
        <v>56</v>
      </c>
      <c r="C37" s="41">
        <v>114000</v>
      </c>
      <c r="D37" s="42">
        <v>114000</v>
      </c>
      <c r="E37" s="42">
        <v>756</v>
      </c>
      <c r="F37" s="42">
        <v>595</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2"/>
      <c r="FD37" s="2"/>
    </row>
    <row r="38" spans="1:160" ht="38.25">
      <c r="A38" s="43" t="s">
        <v>57</v>
      </c>
      <c r="B38" s="44" t="s">
        <v>58</v>
      </c>
      <c r="C38" s="41"/>
      <c r="D38" s="42"/>
      <c r="E38" s="42"/>
      <c r="F38" s="42"/>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2"/>
      <c r="FD38" s="2"/>
    </row>
    <row r="39" spans="1:160" ht="38.25">
      <c r="A39" s="43" t="s">
        <v>59</v>
      </c>
      <c r="B39" s="44" t="s">
        <v>60</v>
      </c>
      <c r="C39" s="41">
        <v>1000</v>
      </c>
      <c r="D39" s="42">
        <v>1000</v>
      </c>
      <c r="E39" s="42">
        <v>755</v>
      </c>
      <c r="F39" s="42">
        <v>458</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2"/>
      <c r="FD39" s="2"/>
    </row>
    <row r="40" spans="1:160" ht="38.25">
      <c r="A40" s="43" t="s">
        <v>61</v>
      </c>
      <c r="B40" s="44" t="s">
        <v>62</v>
      </c>
      <c r="C40" s="41"/>
      <c r="D40" s="42"/>
      <c r="E40" s="42"/>
      <c r="F40" s="42"/>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2"/>
      <c r="FD40" s="2"/>
    </row>
    <row r="41" spans="1:160" ht="38.25">
      <c r="A41" s="43" t="s">
        <v>63</v>
      </c>
      <c r="B41" s="44" t="s">
        <v>64</v>
      </c>
      <c r="C41" s="41">
        <v>9000</v>
      </c>
      <c r="D41" s="42">
        <v>9000</v>
      </c>
      <c r="E41" s="42"/>
      <c r="F41" s="42"/>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2"/>
      <c r="FD41" s="2"/>
    </row>
    <row r="42" spans="1:160" ht="30" customHeight="1">
      <c r="A42" s="43" t="s">
        <v>65</v>
      </c>
      <c r="B42" s="44" t="s">
        <v>66</v>
      </c>
      <c r="C42" s="41">
        <v>557000</v>
      </c>
      <c r="D42" s="42">
        <v>557000</v>
      </c>
      <c r="E42" s="42">
        <v>369472</v>
      </c>
      <c r="F42" s="42">
        <v>140125</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2"/>
      <c r="FD42" s="2"/>
    </row>
    <row r="43" spans="1:160" ht="25.5">
      <c r="A43" s="43" t="s">
        <v>67</v>
      </c>
      <c r="B43" s="44" t="s">
        <v>68</v>
      </c>
      <c r="C43" s="41">
        <v>706000</v>
      </c>
      <c r="D43" s="42">
        <v>706000</v>
      </c>
      <c r="E43" s="42">
        <v>54908</v>
      </c>
      <c r="F43" s="42">
        <v>15000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2"/>
      <c r="FD43" s="2"/>
    </row>
    <row r="44" spans="1:160" ht="12.75">
      <c r="A44" s="43" t="s">
        <v>377</v>
      </c>
      <c r="B44" s="44" t="s">
        <v>69</v>
      </c>
      <c r="C44" s="41">
        <v>133000</v>
      </c>
      <c r="D44" s="42">
        <v>133000</v>
      </c>
      <c r="E44" s="42">
        <v>328072</v>
      </c>
      <c r="F44" s="42">
        <v>78789</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2"/>
      <c r="FD44" s="2"/>
    </row>
    <row r="45" spans="1:160" ht="12.75">
      <c r="A45" s="43" t="s">
        <v>378</v>
      </c>
      <c r="B45" s="44" t="s">
        <v>379</v>
      </c>
      <c r="C45" s="41"/>
      <c r="D45" s="42"/>
      <c r="E45" s="42"/>
      <c r="F45" s="42"/>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2"/>
      <c r="FD45" s="2"/>
    </row>
    <row r="46" spans="1:160" ht="38.25">
      <c r="A46" s="43" t="s">
        <v>385</v>
      </c>
      <c r="B46" s="44" t="s">
        <v>382</v>
      </c>
      <c r="C46" s="41"/>
      <c r="D46" s="42"/>
      <c r="E46" s="42">
        <v>21</v>
      </c>
      <c r="F46" s="42"/>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2"/>
      <c r="FD46" s="2"/>
    </row>
    <row r="47" spans="1:171" s="126" customFormat="1" ht="12.75">
      <c r="A47" s="121" t="s">
        <v>386</v>
      </c>
      <c r="B47" s="127" t="s">
        <v>413</v>
      </c>
      <c r="C47" s="122"/>
      <c r="D47" s="123"/>
      <c r="E47" s="123">
        <v>5572</v>
      </c>
      <c r="F47" s="123">
        <v>5572</v>
      </c>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0"/>
      <c r="ED47" s="120"/>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4"/>
      <c r="FD47" s="124"/>
      <c r="FE47" s="125"/>
      <c r="FF47" s="125"/>
      <c r="FG47" s="125"/>
      <c r="FH47" s="125"/>
      <c r="FI47" s="125"/>
      <c r="FJ47" s="125"/>
      <c r="FK47" s="125"/>
      <c r="FL47" s="125"/>
      <c r="FM47" s="125"/>
      <c r="FN47" s="125"/>
      <c r="FO47" s="125"/>
    </row>
    <row r="48" spans="1:160" ht="12.75">
      <c r="A48" s="43" t="s">
        <v>70</v>
      </c>
      <c r="B48" s="44" t="s">
        <v>71</v>
      </c>
      <c r="C48" s="41"/>
      <c r="D48" s="42"/>
      <c r="E48" s="42"/>
      <c r="F48" s="42"/>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2"/>
      <c r="FD48" s="2"/>
    </row>
    <row r="49" spans="1:160" ht="12.75">
      <c r="A49" s="39" t="s">
        <v>72</v>
      </c>
      <c r="B49" s="40" t="s">
        <v>73</v>
      </c>
      <c r="C49" s="41">
        <f>+C50+C55</f>
        <v>332000</v>
      </c>
      <c r="D49" s="41">
        <f>+D50+D55</f>
        <v>332000</v>
      </c>
      <c r="E49" s="41">
        <f>+E50+E55</f>
        <v>34293</v>
      </c>
      <c r="F49" s="41">
        <f>+F50+F55</f>
        <v>23239</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2"/>
      <c r="FD49" s="2"/>
    </row>
    <row r="50" spans="1:160" ht="12.75">
      <c r="A50" s="39" t="s">
        <v>74</v>
      </c>
      <c r="B50" s="40" t="s">
        <v>75</v>
      </c>
      <c r="C50" s="41">
        <f>+C51+C53</f>
        <v>0</v>
      </c>
      <c r="D50" s="41">
        <f>+D51+D53</f>
        <v>0</v>
      </c>
      <c r="E50" s="41">
        <f>+E51+E53</f>
        <v>0</v>
      </c>
      <c r="F50" s="41">
        <f>+F51+F53</f>
        <v>0</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2"/>
      <c r="FD50" s="2"/>
    </row>
    <row r="51" spans="1:160" ht="12.75">
      <c r="A51" s="39" t="s">
        <v>76</v>
      </c>
      <c r="B51" s="40" t="s">
        <v>77</v>
      </c>
      <c r="C51" s="41">
        <f>+C52</f>
        <v>0</v>
      </c>
      <c r="D51" s="41">
        <f>+D52</f>
        <v>0</v>
      </c>
      <c r="E51" s="41">
        <f>+E52</f>
        <v>0</v>
      </c>
      <c r="F51" s="41">
        <f>+F52</f>
        <v>0</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2"/>
      <c r="FD51" s="2"/>
    </row>
    <row r="52" spans="1:171" s="12" customFormat="1" ht="12.75">
      <c r="A52" s="43" t="s">
        <v>78</v>
      </c>
      <c r="B52" s="44" t="s">
        <v>79</v>
      </c>
      <c r="C52" s="41"/>
      <c r="D52" s="42"/>
      <c r="E52" s="42"/>
      <c r="F52" s="42"/>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11"/>
      <c r="FF52" s="11"/>
      <c r="FG52" s="11"/>
      <c r="FH52" s="11"/>
      <c r="FI52" s="11"/>
      <c r="FJ52" s="11"/>
      <c r="FK52" s="11"/>
      <c r="FL52" s="11"/>
      <c r="FM52" s="11"/>
      <c r="FN52" s="11"/>
      <c r="FO52" s="11"/>
    </row>
    <row r="53" spans="1:160" ht="12.75">
      <c r="A53" s="39" t="s">
        <v>80</v>
      </c>
      <c r="B53" s="40" t="s">
        <v>81</v>
      </c>
      <c r="C53" s="41">
        <f>+C54</f>
        <v>0</v>
      </c>
      <c r="D53" s="41">
        <f>+D54</f>
        <v>0</v>
      </c>
      <c r="E53" s="41">
        <f>+E54</f>
        <v>0</v>
      </c>
      <c r="F53" s="41">
        <f>+F54</f>
        <v>0</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2"/>
      <c r="FD53" s="2"/>
    </row>
    <row r="54" spans="1:160" ht="12.75">
      <c r="A54" s="43" t="s">
        <v>82</v>
      </c>
      <c r="B54" s="44" t="s">
        <v>83</v>
      </c>
      <c r="C54" s="41"/>
      <c r="D54" s="42"/>
      <c r="E54" s="42"/>
      <c r="F54" s="42"/>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2"/>
      <c r="FD54" s="2"/>
    </row>
    <row r="55" spans="1:160" ht="14.25" customHeight="1">
      <c r="A55" s="48" t="s">
        <v>84</v>
      </c>
      <c r="B55" s="40" t="s">
        <v>85</v>
      </c>
      <c r="C55" s="41">
        <f>+C56+C60</f>
        <v>332000</v>
      </c>
      <c r="D55" s="41">
        <f>+D56+D60</f>
        <v>332000</v>
      </c>
      <c r="E55" s="41">
        <f>+E56+E60</f>
        <v>34293</v>
      </c>
      <c r="F55" s="41">
        <f>+F56+F60</f>
        <v>23239</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2"/>
      <c r="FD55" s="2"/>
    </row>
    <row r="56" spans="1:160" ht="12.75">
      <c r="A56" s="39" t="s">
        <v>86</v>
      </c>
      <c r="B56" s="40" t="s">
        <v>87</v>
      </c>
      <c r="C56" s="41">
        <f>C59+C57+C58</f>
        <v>332000</v>
      </c>
      <c r="D56" s="41">
        <f>D59+D57+D58</f>
        <v>332000</v>
      </c>
      <c r="E56" s="41">
        <f>E59+E57+E58</f>
        <v>34293</v>
      </c>
      <c r="F56" s="41">
        <f>F59+F57+F58</f>
        <v>23239</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2"/>
      <c r="FD56" s="2"/>
    </row>
    <row r="57" spans="1:160" ht="12.75">
      <c r="A57" s="104" t="s">
        <v>334</v>
      </c>
      <c r="B57" s="40" t="s">
        <v>88</v>
      </c>
      <c r="C57" s="41"/>
      <c r="D57" s="41"/>
      <c r="E57" s="41"/>
      <c r="F57" s="41"/>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2"/>
      <c r="FD57" s="2"/>
    </row>
    <row r="58" spans="1:160" ht="12.75">
      <c r="A58" s="104" t="s">
        <v>335</v>
      </c>
      <c r="B58" s="40" t="s">
        <v>336</v>
      </c>
      <c r="C58" s="41"/>
      <c r="D58" s="41"/>
      <c r="E58" s="41"/>
      <c r="F58" s="41"/>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2"/>
      <c r="FD58" s="2"/>
    </row>
    <row r="59" spans="1:160" ht="12.75">
      <c r="A59" s="43" t="s">
        <v>89</v>
      </c>
      <c r="B59" s="49" t="s">
        <v>90</v>
      </c>
      <c r="C59" s="41">
        <v>332000</v>
      </c>
      <c r="D59" s="42">
        <v>332000</v>
      </c>
      <c r="E59" s="42">
        <v>34293</v>
      </c>
      <c r="F59" s="42">
        <v>23239</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2"/>
      <c r="FD59" s="2"/>
    </row>
    <row r="60" spans="1:160" ht="12.75">
      <c r="A60" s="39" t="s">
        <v>91</v>
      </c>
      <c r="B60" s="40" t="s">
        <v>92</v>
      </c>
      <c r="C60" s="41">
        <f>C61</f>
        <v>0</v>
      </c>
      <c r="D60" s="41">
        <f>D61</f>
        <v>0</v>
      </c>
      <c r="E60" s="41">
        <f>E61</f>
        <v>0</v>
      </c>
      <c r="F60" s="41">
        <f>F61</f>
        <v>0</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2"/>
      <c r="FD60" s="2"/>
    </row>
    <row r="61" spans="1:160" ht="12.75">
      <c r="A61" s="43" t="s">
        <v>93</v>
      </c>
      <c r="B61" s="49" t="s">
        <v>94</v>
      </c>
      <c r="C61" s="41"/>
      <c r="D61" s="42"/>
      <c r="E61" s="42"/>
      <c r="F61" s="42"/>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2"/>
      <c r="FD61" s="2"/>
    </row>
    <row r="62" spans="1:160" ht="12.75">
      <c r="A62" s="39" t="s">
        <v>95</v>
      </c>
      <c r="B62" s="40" t="s">
        <v>96</v>
      </c>
      <c r="C62" s="41">
        <f>+C63</f>
        <v>1467030</v>
      </c>
      <c r="D62" s="41">
        <f>+D63</f>
        <v>1467030</v>
      </c>
      <c r="E62" s="41">
        <f>+E63</f>
        <v>495048</v>
      </c>
      <c r="F62" s="41">
        <f>+F63</f>
        <v>8935</v>
      </c>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2"/>
      <c r="FD62" s="2"/>
    </row>
    <row r="63" spans="1:160" ht="25.5">
      <c r="A63" s="39" t="s">
        <v>97</v>
      </c>
      <c r="B63" s="40" t="s">
        <v>98</v>
      </c>
      <c r="C63" s="41">
        <f>+C64+C77</f>
        <v>1467030</v>
      </c>
      <c r="D63" s="41">
        <f>+D64+D77</f>
        <v>1467030</v>
      </c>
      <c r="E63" s="41">
        <f>+E64+E77</f>
        <v>495048</v>
      </c>
      <c r="F63" s="41">
        <f>+F64+F77</f>
        <v>8935</v>
      </c>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2"/>
      <c r="FD63" s="2"/>
    </row>
    <row r="64" spans="1:160" ht="12.75">
      <c r="A64" s="39" t="s">
        <v>99</v>
      </c>
      <c r="B64" s="40" t="s">
        <v>100</v>
      </c>
      <c r="C64" s="41">
        <f>C65+C66+C67+C68+C70+C71+C72+C73+C69+C74+C75+C76</f>
        <v>907030</v>
      </c>
      <c r="D64" s="41">
        <f>D65+D66+D67+D68+D70+D71+D72+D73+D69+D74+D75+D76</f>
        <v>907030</v>
      </c>
      <c r="E64" s="41">
        <f>E65+E66+E67+E68+E70+E71+E72+E73+E69+E74+E75+E76</f>
        <v>324261</v>
      </c>
      <c r="F64" s="41">
        <f>F65+F66+F67+F68+F70+F71+F72+F73+F69+F74+F75+F76</f>
        <v>0</v>
      </c>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2"/>
      <c r="FD64" s="2"/>
    </row>
    <row r="65" spans="1:160" ht="25.5">
      <c r="A65" s="43" t="s">
        <v>101</v>
      </c>
      <c r="B65" s="49" t="s">
        <v>102</v>
      </c>
      <c r="C65" s="41"/>
      <c r="D65" s="42"/>
      <c r="E65" s="42"/>
      <c r="F65" s="42"/>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2"/>
      <c r="FD65" s="2"/>
    </row>
    <row r="66" spans="1:160" ht="25.5">
      <c r="A66" s="43" t="s">
        <v>103</v>
      </c>
      <c r="B66" s="49" t="s">
        <v>104</v>
      </c>
      <c r="C66" s="41">
        <v>5000</v>
      </c>
      <c r="D66" s="42">
        <v>5000</v>
      </c>
      <c r="E66" s="42">
        <v>139560</v>
      </c>
      <c r="F66" s="42"/>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2"/>
      <c r="FD66" s="2"/>
    </row>
    <row r="67" spans="1:160" ht="25.5">
      <c r="A67" s="50" t="s">
        <v>105</v>
      </c>
      <c r="B67" s="49" t="s">
        <v>106</v>
      </c>
      <c r="C67" s="41"/>
      <c r="D67" s="42"/>
      <c r="E67" s="42"/>
      <c r="F67" s="42"/>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2"/>
      <c r="FD67" s="2"/>
    </row>
    <row r="68" spans="1:160" ht="25.5">
      <c r="A68" s="43" t="s">
        <v>107</v>
      </c>
      <c r="B68" s="51" t="s">
        <v>108</v>
      </c>
      <c r="C68" s="41">
        <v>225000</v>
      </c>
      <c r="D68" s="42">
        <v>225000</v>
      </c>
      <c r="E68" s="42">
        <v>184701</v>
      </c>
      <c r="F68" s="42"/>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2"/>
      <c r="FD68" s="2"/>
    </row>
    <row r="69" spans="1:160" ht="12.75">
      <c r="A69" s="43" t="s">
        <v>109</v>
      </c>
      <c r="B69" s="51" t="s">
        <v>110</v>
      </c>
      <c r="C69" s="41"/>
      <c r="D69" s="42"/>
      <c r="E69" s="42"/>
      <c r="F69" s="42"/>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2"/>
      <c r="FD69" s="2"/>
    </row>
    <row r="70" spans="1:160" ht="25.5">
      <c r="A70" s="43" t="s">
        <v>111</v>
      </c>
      <c r="B70" s="51" t="s">
        <v>112</v>
      </c>
      <c r="C70" s="41"/>
      <c r="D70" s="42"/>
      <c r="E70" s="42"/>
      <c r="F70" s="42"/>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2"/>
      <c r="FD70" s="2"/>
    </row>
    <row r="71" spans="1:160" ht="25.5">
      <c r="A71" s="43" t="s">
        <v>113</v>
      </c>
      <c r="B71" s="51" t="s">
        <v>114</v>
      </c>
      <c r="C71" s="41"/>
      <c r="D71" s="42"/>
      <c r="E71" s="42"/>
      <c r="F71" s="42"/>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2"/>
      <c r="FD71" s="2"/>
    </row>
    <row r="72" spans="1:160" ht="25.5">
      <c r="A72" s="43" t="s">
        <v>115</v>
      </c>
      <c r="B72" s="51" t="s">
        <v>116</v>
      </c>
      <c r="C72" s="41"/>
      <c r="D72" s="42"/>
      <c r="E72" s="42"/>
      <c r="F72" s="42"/>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2"/>
      <c r="FD72" s="2"/>
    </row>
    <row r="73" spans="1:160" ht="51">
      <c r="A73" s="43" t="s">
        <v>117</v>
      </c>
      <c r="B73" s="51" t="s">
        <v>118</v>
      </c>
      <c r="C73" s="41"/>
      <c r="D73" s="42"/>
      <c r="E73" s="42"/>
      <c r="F73" s="42"/>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2"/>
      <c r="FD73" s="2"/>
    </row>
    <row r="74" spans="1:160" ht="25.5">
      <c r="A74" s="43" t="s">
        <v>119</v>
      </c>
      <c r="B74" s="51" t="s">
        <v>120</v>
      </c>
      <c r="C74" s="41">
        <v>677030</v>
      </c>
      <c r="D74" s="42">
        <v>677030</v>
      </c>
      <c r="E74" s="42"/>
      <c r="F74" s="42"/>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2"/>
      <c r="FD74" s="2"/>
    </row>
    <row r="75" spans="1:160" ht="25.5">
      <c r="A75" s="43" t="s">
        <v>349</v>
      </c>
      <c r="B75" s="51" t="s">
        <v>350</v>
      </c>
      <c r="C75" s="41"/>
      <c r="D75" s="42"/>
      <c r="E75" s="42"/>
      <c r="F75" s="42"/>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2"/>
      <c r="FD75" s="2"/>
    </row>
    <row r="76" spans="1:160" ht="51">
      <c r="A76" s="43"/>
      <c r="B76" s="51" t="s">
        <v>383</v>
      </c>
      <c r="C76" s="41"/>
      <c r="D76" s="42"/>
      <c r="E76" s="42"/>
      <c r="F76" s="42"/>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2"/>
      <c r="FD76" s="2"/>
    </row>
    <row r="77" spans="1:160" ht="12.75">
      <c r="A77" s="39" t="s">
        <v>121</v>
      </c>
      <c r="B77" s="40" t="s">
        <v>122</v>
      </c>
      <c r="C77" s="41">
        <f>+C78+C79+C80+C81+C82+C83+C84+C85</f>
        <v>560000</v>
      </c>
      <c r="D77" s="41">
        <f>+D78+D79+D80+D81+D82+D83+D84+D85</f>
        <v>560000</v>
      </c>
      <c r="E77" s="41">
        <f>+E78+E79+E80+E81+E82+E83+E84+E85</f>
        <v>170787</v>
      </c>
      <c r="F77" s="41">
        <f>+F78+F79+F80+F81+F82+F83+F84+F85</f>
        <v>8935</v>
      </c>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2"/>
      <c r="FD77" s="2"/>
    </row>
    <row r="78" spans="1:160" ht="25.5">
      <c r="A78" s="43" t="s">
        <v>123</v>
      </c>
      <c r="B78" s="44" t="s">
        <v>124</v>
      </c>
      <c r="C78" s="41"/>
      <c r="D78" s="42"/>
      <c r="E78" s="42"/>
      <c r="F78" s="42"/>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2"/>
      <c r="FD78" s="2"/>
    </row>
    <row r="79" spans="1:87" ht="25.5">
      <c r="A79" s="43" t="s">
        <v>125</v>
      </c>
      <c r="B79" s="52" t="s">
        <v>108</v>
      </c>
      <c r="C79" s="41"/>
      <c r="D79" s="42"/>
      <c r="E79" s="42"/>
      <c r="F79" s="42"/>
      <c r="AO79" s="2"/>
      <c r="BO79" s="2"/>
      <c r="BP79" s="2"/>
      <c r="BQ79" s="2"/>
      <c r="CI79" s="2"/>
    </row>
    <row r="80" spans="1:171" s="25" customFormat="1" ht="38.25">
      <c r="A80" s="43" t="s">
        <v>126</v>
      </c>
      <c r="B80" s="44" t="s">
        <v>127</v>
      </c>
      <c r="C80" s="41"/>
      <c r="D80" s="42"/>
      <c r="E80" s="42"/>
      <c r="F80" s="42"/>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9"/>
      <c r="BP80" s="29"/>
      <c r="BQ80" s="29"/>
      <c r="BR80" s="20"/>
      <c r="BS80" s="20"/>
      <c r="BT80" s="20"/>
      <c r="BU80" s="20"/>
      <c r="BV80" s="20"/>
      <c r="BW80" s="20"/>
      <c r="BX80" s="20"/>
      <c r="BY80" s="20"/>
      <c r="BZ80" s="20"/>
      <c r="CA80" s="20"/>
      <c r="CB80" s="20"/>
      <c r="CC80" s="20"/>
      <c r="CD80" s="20"/>
      <c r="CE80" s="20"/>
      <c r="CF80" s="20"/>
      <c r="CG80" s="20"/>
      <c r="CH80" s="20"/>
      <c r="CI80" s="29"/>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row>
    <row r="81" spans="1:171" s="25" customFormat="1" ht="38.25">
      <c r="A81" s="43" t="s">
        <v>128</v>
      </c>
      <c r="B81" s="44" t="s">
        <v>129</v>
      </c>
      <c r="C81" s="41"/>
      <c r="D81" s="42"/>
      <c r="E81" s="42"/>
      <c r="F81" s="42"/>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9"/>
      <c r="BP81" s="29"/>
      <c r="BQ81" s="29"/>
      <c r="BR81" s="20"/>
      <c r="BS81" s="20"/>
      <c r="BT81" s="20"/>
      <c r="BU81" s="20"/>
      <c r="BV81" s="20"/>
      <c r="BW81" s="20"/>
      <c r="BX81" s="20"/>
      <c r="BY81" s="20"/>
      <c r="BZ81" s="20"/>
      <c r="CA81" s="20"/>
      <c r="CB81" s="20"/>
      <c r="CC81" s="20"/>
      <c r="CD81" s="20"/>
      <c r="CE81" s="20"/>
      <c r="CF81" s="20"/>
      <c r="CG81" s="20"/>
      <c r="CH81" s="20"/>
      <c r="CI81" s="29"/>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row>
    <row r="82" spans="1:171" s="25" customFormat="1" ht="25.5">
      <c r="A82" s="43" t="s">
        <v>130</v>
      </c>
      <c r="B82" s="44" t="s">
        <v>112</v>
      </c>
      <c r="C82" s="41"/>
      <c r="D82" s="42"/>
      <c r="E82" s="42">
        <v>170784</v>
      </c>
      <c r="F82" s="42">
        <v>8932</v>
      </c>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9"/>
      <c r="BP82" s="29"/>
      <c r="BQ82" s="29"/>
      <c r="BR82" s="20"/>
      <c r="BS82" s="20"/>
      <c r="BT82" s="20"/>
      <c r="BU82" s="20"/>
      <c r="BV82" s="20"/>
      <c r="BW82" s="20"/>
      <c r="BX82" s="20"/>
      <c r="BY82" s="20"/>
      <c r="BZ82" s="20"/>
      <c r="CA82" s="20"/>
      <c r="CB82" s="20"/>
      <c r="CC82" s="20"/>
      <c r="CD82" s="20"/>
      <c r="CE82" s="20"/>
      <c r="CF82" s="20"/>
      <c r="CG82" s="20"/>
      <c r="CH82" s="20"/>
      <c r="CI82" s="29"/>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row>
    <row r="83" spans="1:171" s="25" customFormat="1" ht="25.5">
      <c r="A83" s="47" t="s">
        <v>131</v>
      </c>
      <c r="B83" s="53" t="s">
        <v>132</v>
      </c>
      <c r="C83" s="41">
        <v>560000</v>
      </c>
      <c r="D83" s="42">
        <v>560000</v>
      </c>
      <c r="E83" s="42"/>
      <c r="F83" s="42"/>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9"/>
      <c r="BP83" s="29"/>
      <c r="BQ83" s="29"/>
      <c r="BR83" s="20"/>
      <c r="BS83" s="20"/>
      <c r="BT83" s="20"/>
      <c r="BU83" s="20"/>
      <c r="BV83" s="20"/>
      <c r="BW83" s="20"/>
      <c r="BX83" s="20"/>
      <c r="BY83" s="20"/>
      <c r="BZ83" s="20"/>
      <c r="CA83" s="20"/>
      <c r="CB83" s="20"/>
      <c r="CC83" s="20"/>
      <c r="CD83" s="20"/>
      <c r="CE83" s="20"/>
      <c r="CF83" s="20"/>
      <c r="CG83" s="20"/>
      <c r="CH83" s="20"/>
      <c r="CI83" s="29"/>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row>
    <row r="84" spans="1:171" s="25" customFormat="1" ht="51">
      <c r="A84" s="44" t="s">
        <v>133</v>
      </c>
      <c r="B84" s="54" t="s">
        <v>134</v>
      </c>
      <c r="C84" s="41"/>
      <c r="D84" s="42"/>
      <c r="E84" s="42">
        <v>3</v>
      </c>
      <c r="F84" s="42">
        <v>3</v>
      </c>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9"/>
      <c r="BP84" s="29"/>
      <c r="BQ84" s="29"/>
      <c r="BR84" s="20"/>
      <c r="BS84" s="20"/>
      <c r="BT84" s="20"/>
      <c r="BU84" s="20"/>
      <c r="BV84" s="20"/>
      <c r="BW84" s="20"/>
      <c r="BX84" s="20"/>
      <c r="BY84" s="20"/>
      <c r="BZ84" s="20"/>
      <c r="CA84" s="20"/>
      <c r="CB84" s="20"/>
      <c r="CC84" s="20"/>
      <c r="CD84" s="20"/>
      <c r="CE84" s="20"/>
      <c r="CF84" s="20"/>
      <c r="CG84" s="20"/>
      <c r="CH84" s="20"/>
      <c r="CI84" s="29"/>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row>
    <row r="85" spans="1:171" s="25" customFormat="1" ht="25.5">
      <c r="A85" s="44" t="s">
        <v>135</v>
      </c>
      <c r="B85" s="55" t="s">
        <v>136</v>
      </c>
      <c r="C85" s="41"/>
      <c r="D85" s="42"/>
      <c r="E85" s="42"/>
      <c r="F85" s="42"/>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9"/>
      <c r="BP85" s="29"/>
      <c r="BQ85" s="29"/>
      <c r="BR85" s="20"/>
      <c r="BS85" s="20"/>
      <c r="BT85" s="20"/>
      <c r="BU85" s="20"/>
      <c r="BV85" s="20"/>
      <c r="BW85" s="20"/>
      <c r="BX85" s="20"/>
      <c r="BY85" s="20"/>
      <c r="BZ85" s="20"/>
      <c r="CA85" s="20"/>
      <c r="CB85" s="20"/>
      <c r="CC85" s="20"/>
      <c r="CD85" s="20"/>
      <c r="CE85" s="20"/>
      <c r="CF85" s="20"/>
      <c r="CG85" s="20"/>
      <c r="CH85" s="20"/>
      <c r="CI85" s="29"/>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row>
    <row r="86" spans="1:171" s="31" customFormat="1" ht="14.25">
      <c r="A86" s="99"/>
      <c r="B86" s="102"/>
      <c r="C86" s="100"/>
      <c r="D86" s="101"/>
      <c r="E86" s="101"/>
      <c r="F86" s="101"/>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3"/>
      <c r="BP86" s="33"/>
      <c r="BQ86" s="33"/>
      <c r="BR86" s="32"/>
      <c r="BS86" s="32"/>
      <c r="BT86" s="32"/>
      <c r="BU86" s="32"/>
      <c r="BV86" s="32"/>
      <c r="BW86" s="32"/>
      <c r="BX86" s="32"/>
      <c r="BY86" s="32"/>
      <c r="BZ86" s="32"/>
      <c r="CA86" s="32"/>
      <c r="CB86" s="32"/>
      <c r="CC86" s="32"/>
      <c r="CD86" s="32"/>
      <c r="CE86" s="32"/>
      <c r="CF86" s="32"/>
      <c r="CG86" s="32"/>
      <c r="CH86" s="32"/>
      <c r="CI86" s="33"/>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row>
    <row r="87" spans="1:171" s="25" customFormat="1" ht="14.25">
      <c r="A87" s="99"/>
      <c r="B87" s="102"/>
      <c r="C87" s="100"/>
      <c r="D87" s="101"/>
      <c r="E87" s="101"/>
      <c r="F87" s="10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9"/>
      <c r="BP87" s="29"/>
      <c r="BQ87" s="29"/>
      <c r="BR87" s="20"/>
      <c r="BS87" s="20"/>
      <c r="BT87" s="20"/>
      <c r="BU87" s="20"/>
      <c r="BV87" s="20"/>
      <c r="BW87" s="20"/>
      <c r="BX87" s="20"/>
      <c r="BY87" s="20"/>
      <c r="BZ87" s="20"/>
      <c r="CA87" s="20"/>
      <c r="CB87" s="20"/>
      <c r="CC87" s="20"/>
      <c r="CD87" s="20"/>
      <c r="CE87" s="20"/>
      <c r="CF87" s="20"/>
      <c r="CG87" s="20"/>
      <c r="CH87" s="20"/>
      <c r="CI87" s="29"/>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row>
    <row r="88" spans="1:171" s="25" customFormat="1" ht="14.25">
      <c r="A88" s="138" t="s">
        <v>137</v>
      </c>
      <c r="B88" s="138"/>
      <c r="C88" s="30"/>
      <c r="D88" s="3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9"/>
      <c r="BP88" s="29"/>
      <c r="BQ88" s="29"/>
      <c r="BR88" s="20"/>
      <c r="BS88" s="20"/>
      <c r="BT88" s="20"/>
      <c r="BU88" s="20"/>
      <c r="BV88" s="20"/>
      <c r="BW88" s="20"/>
      <c r="BX88" s="20"/>
      <c r="BY88" s="20"/>
      <c r="BZ88" s="20"/>
      <c r="CA88" s="20"/>
      <c r="CB88" s="20"/>
      <c r="CC88" s="20"/>
      <c r="CD88" s="20"/>
      <c r="CE88" s="20"/>
      <c r="CF88" s="20"/>
      <c r="CG88" s="20"/>
      <c r="CH88" s="20"/>
      <c r="CI88" s="29"/>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row>
    <row r="89" spans="1:171" s="25" customFormat="1" ht="12.75">
      <c r="A89" s="13"/>
      <c r="C89" s="30"/>
      <c r="D89" s="3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9"/>
      <c r="BP89" s="29"/>
      <c r="BQ89" s="29"/>
      <c r="BR89" s="20"/>
      <c r="BS89" s="20"/>
      <c r="BT89" s="20"/>
      <c r="BU89" s="20"/>
      <c r="BV89" s="20"/>
      <c r="BW89" s="20"/>
      <c r="BX89" s="20"/>
      <c r="BY89" s="20"/>
      <c r="BZ89" s="20"/>
      <c r="CA89" s="20"/>
      <c r="CB89" s="20"/>
      <c r="CC89" s="20"/>
      <c r="CD89" s="20"/>
      <c r="CE89" s="20"/>
      <c r="CF89" s="20"/>
      <c r="CG89" s="20"/>
      <c r="CH89" s="20"/>
      <c r="CI89" s="29"/>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row>
    <row r="90" spans="1:171" s="25" customFormat="1" ht="14.25">
      <c r="A90" s="14"/>
      <c r="B90" s="132" t="s">
        <v>138</v>
      </c>
      <c r="C90" s="132"/>
      <c r="D90" s="133" t="s">
        <v>414</v>
      </c>
      <c r="E90" s="133"/>
      <c r="F90" s="132"/>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9"/>
      <c r="BP90" s="29"/>
      <c r="BQ90" s="29"/>
      <c r="BR90" s="20"/>
      <c r="BS90" s="20"/>
      <c r="BT90" s="20"/>
      <c r="BU90" s="20"/>
      <c r="BV90" s="20"/>
      <c r="BW90" s="20"/>
      <c r="BX90" s="20"/>
      <c r="BY90" s="20"/>
      <c r="BZ90" s="20"/>
      <c r="CA90" s="20"/>
      <c r="CB90" s="20"/>
      <c r="CC90" s="20"/>
      <c r="CD90" s="20"/>
      <c r="CE90" s="20"/>
      <c r="CF90" s="20"/>
      <c r="CG90" s="20"/>
      <c r="CH90" s="20"/>
      <c r="CI90" s="29"/>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row>
    <row r="91" spans="1:171" s="25" customFormat="1" ht="12.75">
      <c r="A91" s="13"/>
      <c r="B91" s="134" t="s">
        <v>415</v>
      </c>
      <c r="C91" s="134"/>
      <c r="D91" s="135" t="s">
        <v>416</v>
      </c>
      <c r="E91" s="135"/>
      <c r="F91" s="134"/>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9"/>
      <c r="BP91" s="29"/>
      <c r="BQ91" s="29"/>
      <c r="BR91" s="20"/>
      <c r="BS91" s="20"/>
      <c r="BT91" s="20"/>
      <c r="BU91" s="20"/>
      <c r="BV91" s="20"/>
      <c r="BW91" s="20"/>
      <c r="BX91" s="20"/>
      <c r="BY91" s="20"/>
      <c r="BZ91" s="20"/>
      <c r="CA91" s="20"/>
      <c r="CB91" s="20"/>
      <c r="CC91" s="20"/>
      <c r="CD91" s="20"/>
      <c r="CE91" s="20"/>
      <c r="CF91" s="20"/>
      <c r="CG91" s="20"/>
      <c r="CH91" s="20"/>
      <c r="CI91" s="29"/>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row>
    <row r="92" spans="1:171" s="25" customFormat="1" ht="12.75">
      <c r="A92" s="13"/>
      <c r="C92" s="30"/>
      <c r="D92" s="3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9"/>
      <c r="BP92" s="29"/>
      <c r="BQ92" s="29"/>
      <c r="BR92" s="20"/>
      <c r="BS92" s="20"/>
      <c r="BT92" s="20"/>
      <c r="BU92" s="20"/>
      <c r="BV92" s="20"/>
      <c r="BW92" s="20"/>
      <c r="BX92" s="20"/>
      <c r="BY92" s="20"/>
      <c r="BZ92" s="20"/>
      <c r="CA92" s="20"/>
      <c r="CB92" s="20"/>
      <c r="CC92" s="20"/>
      <c r="CD92" s="20"/>
      <c r="CE92" s="20"/>
      <c r="CF92" s="20"/>
      <c r="CG92" s="20"/>
      <c r="CH92" s="20"/>
      <c r="CI92" s="29"/>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row>
    <row r="93" spans="1:171" s="25" customFormat="1" ht="12.75">
      <c r="A93" s="13"/>
      <c r="C93" s="30"/>
      <c r="D93" s="3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9"/>
      <c r="BP93" s="29"/>
      <c r="BQ93" s="29"/>
      <c r="BR93" s="20"/>
      <c r="BS93" s="20"/>
      <c r="BT93" s="20"/>
      <c r="BU93" s="20"/>
      <c r="BV93" s="20"/>
      <c r="BW93" s="20"/>
      <c r="BX93" s="20"/>
      <c r="BY93" s="20"/>
      <c r="BZ93" s="20"/>
      <c r="CA93" s="20"/>
      <c r="CB93" s="20"/>
      <c r="CC93" s="20"/>
      <c r="CD93" s="20"/>
      <c r="CE93" s="20"/>
      <c r="CF93" s="20"/>
      <c r="CG93" s="20"/>
      <c r="CH93" s="20"/>
      <c r="CI93" s="29"/>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row>
    <row r="94" spans="1:171" s="25" customFormat="1" ht="12.75">
      <c r="A94" s="13"/>
      <c r="C94" s="30"/>
      <c r="D94" s="3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9"/>
      <c r="BP94" s="29"/>
      <c r="BQ94" s="29"/>
      <c r="BR94" s="20"/>
      <c r="BS94" s="20"/>
      <c r="BT94" s="20"/>
      <c r="BU94" s="20"/>
      <c r="BV94" s="20"/>
      <c r="BW94" s="20"/>
      <c r="BX94" s="20"/>
      <c r="BY94" s="20"/>
      <c r="BZ94" s="20"/>
      <c r="CA94" s="20"/>
      <c r="CB94" s="20"/>
      <c r="CC94" s="20"/>
      <c r="CD94" s="20"/>
      <c r="CE94" s="20"/>
      <c r="CF94" s="20"/>
      <c r="CG94" s="20"/>
      <c r="CH94" s="20"/>
      <c r="CI94" s="29"/>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row>
    <row r="95" spans="1:171" s="25" customFormat="1" ht="12.75">
      <c r="A95" s="13"/>
      <c r="C95" s="30"/>
      <c r="D95" s="3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9"/>
      <c r="BP95" s="29"/>
      <c r="BQ95" s="29"/>
      <c r="BR95" s="20"/>
      <c r="BS95" s="20"/>
      <c r="BT95" s="20"/>
      <c r="BU95" s="20"/>
      <c r="BV95" s="20"/>
      <c r="BW95" s="20"/>
      <c r="BX95" s="20"/>
      <c r="BY95" s="20"/>
      <c r="BZ95" s="20"/>
      <c r="CA95" s="20"/>
      <c r="CB95" s="20"/>
      <c r="CC95" s="20"/>
      <c r="CD95" s="20"/>
      <c r="CE95" s="20"/>
      <c r="CF95" s="20"/>
      <c r="CG95" s="20"/>
      <c r="CH95" s="20"/>
      <c r="CI95" s="29"/>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row>
    <row r="96" spans="1:171" s="25" customFormat="1" ht="12.75">
      <c r="A96" s="13"/>
      <c r="C96" s="30"/>
      <c r="D96" s="3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9"/>
      <c r="BP96" s="29"/>
      <c r="BQ96" s="29"/>
      <c r="BR96" s="20"/>
      <c r="BS96" s="20"/>
      <c r="BT96" s="20"/>
      <c r="BU96" s="20"/>
      <c r="BV96" s="20"/>
      <c r="BW96" s="20"/>
      <c r="BX96" s="20"/>
      <c r="BY96" s="20"/>
      <c r="BZ96" s="20"/>
      <c r="CA96" s="20"/>
      <c r="CB96" s="20"/>
      <c r="CC96" s="20"/>
      <c r="CD96" s="20"/>
      <c r="CE96" s="20"/>
      <c r="CF96" s="20"/>
      <c r="CG96" s="20"/>
      <c r="CH96" s="20"/>
      <c r="CI96" s="29"/>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row>
    <row r="97" spans="1:171" s="25" customFormat="1" ht="12.75">
      <c r="A97" s="13"/>
      <c r="C97" s="30"/>
      <c r="D97" s="3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9"/>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row>
    <row r="98" spans="1:171" s="25" customFormat="1" ht="12" customHeight="1">
      <c r="A98" s="13"/>
      <c r="C98" s="30"/>
      <c r="D98" s="3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9"/>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row>
    <row r="99" spans="1:171" s="25" customFormat="1" ht="12.75">
      <c r="A99" s="13"/>
      <c r="C99" s="30"/>
      <c r="D99" s="3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9"/>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row>
    <row r="100" spans="1:171" s="25" customFormat="1" ht="12.75">
      <c r="A100" s="13"/>
      <c r="C100" s="30"/>
      <c r="D100" s="3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9"/>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row>
    <row r="101" spans="1:171" s="25" customFormat="1" ht="12.75">
      <c r="A101" s="13"/>
      <c r="C101" s="30"/>
      <c r="D101" s="3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9"/>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row>
    <row r="102" spans="1:171" s="25" customFormat="1" ht="12.75">
      <c r="A102" s="13"/>
      <c r="C102" s="30"/>
      <c r="D102" s="3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9"/>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row>
    <row r="103" spans="1:171" s="25" customFormat="1" ht="12.75">
      <c r="A103" s="13"/>
      <c r="C103" s="30"/>
      <c r="D103" s="3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9"/>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row>
    <row r="104" spans="1:171" s="25" customFormat="1" ht="12.75">
      <c r="A104" s="13"/>
      <c r="C104" s="30"/>
      <c r="D104" s="3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9"/>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row>
    <row r="105" spans="1:171" s="25" customFormat="1" ht="12.75">
      <c r="A105" s="13"/>
      <c r="C105" s="30"/>
      <c r="D105" s="3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9"/>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row>
    <row r="106" spans="1:171" s="25" customFormat="1" ht="12.75">
      <c r="A106" s="13"/>
      <c r="C106" s="30"/>
      <c r="D106" s="3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9"/>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row>
    <row r="107" spans="1:171" s="25" customFormat="1" ht="12.75">
      <c r="A107" s="13"/>
      <c r="C107" s="30"/>
      <c r="D107" s="3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9"/>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row>
    <row r="108" spans="1:171" s="25" customFormat="1" ht="12.75">
      <c r="A108" s="13"/>
      <c r="C108" s="30"/>
      <c r="D108" s="3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9"/>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row>
    <row r="109" spans="1:171" s="25" customFormat="1" ht="12.75">
      <c r="A109" s="13"/>
      <c r="C109" s="30"/>
      <c r="D109" s="3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9"/>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row>
    <row r="110" spans="1:171" s="25" customFormat="1" ht="12.75">
      <c r="A110" s="13"/>
      <c r="C110" s="30"/>
      <c r="D110" s="3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9"/>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row>
    <row r="111" spans="1:171" s="25" customFormat="1" ht="12.75">
      <c r="A111" s="13"/>
      <c r="C111" s="30"/>
      <c r="D111" s="3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9"/>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row>
    <row r="112" spans="1:171" s="25" customFormat="1" ht="12.75">
      <c r="A112" s="13"/>
      <c r="C112" s="30"/>
      <c r="D112" s="3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9"/>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row>
    <row r="113" spans="1:171" s="25" customFormat="1" ht="12.75">
      <c r="A113" s="13"/>
      <c r="C113" s="30"/>
      <c r="D113" s="3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9"/>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row>
    <row r="114" spans="1:171" s="25" customFormat="1" ht="12.75">
      <c r="A114" s="13"/>
      <c r="C114" s="30"/>
      <c r="D114" s="3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9"/>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row>
    <row r="115" spans="1:171" s="25" customFormat="1" ht="12.75">
      <c r="A115" s="13"/>
      <c r="C115" s="30"/>
      <c r="D115" s="3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9"/>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row>
    <row r="116" spans="1:171" s="25" customFormat="1" ht="12.75">
      <c r="A116" s="13"/>
      <c r="C116" s="30"/>
      <c r="D116" s="3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9"/>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row>
    <row r="117" spans="1:171" s="25" customFormat="1" ht="12.75">
      <c r="A117" s="13"/>
      <c r="C117" s="30"/>
      <c r="D117" s="3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9"/>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row>
    <row r="118" spans="1:171" s="25" customFormat="1" ht="12.75">
      <c r="A118" s="13"/>
      <c r="C118" s="30"/>
      <c r="D118" s="3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9"/>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row>
    <row r="119" spans="1:171" s="25" customFormat="1" ht="12.75">
      <c r="A119" s="13"/>
      <c r="C119" s="30"/>
      <c r="D119" s="3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9"/>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row>
    <row r="120" spans="1:171" s="25" customFormat="1" ht="12.75">
      <c r="A120" s="13"/>
      <c r="C120" s="30"/>
      <c r="D120" s="3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9"/>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row>
    <row r="121" spans="1:171" s="25" customFormat="1" ht="12.75">
      <c r="A121" s="13"/>
      <c r="C121" s="30"/>
      <c r="D121" s="3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9"/>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row>
    <row r="122" spans="1:171" s="25" customFormat="1" ht="12.75">
      <c r="A122" s="13"/>
      <c r="C122" s="30"/>
      <c r="D122" s="3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9"/>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row>
    <row r="123" spans="1:171" s="25" customFormat="1" ht="12.75">
      <c r="A123" s="13"/>
      <c r="C123" s="30"/>
      <c r="D123" s="3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9"/>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row>
    <row r="124" spans="1:171" s="25" customFormat="1" ht="12.75">
      <c r="A124" s="13"/>
      <c r="C124" s="30"/>
      <c r="D124" s="3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9"/>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row>
    <row r="125" spans="1:87" ht="12.75">
      <c r="A125" s="13"/>
      <c r="B125" s="25"/>
      <c r="C125" s="30"/>
      <c r="D125" s="30"/>
      <c r="E125" s="25"/>
      <c r="F125" s="25"/>
      <c r="CI125" s="2"/>
    </row>
    <row r="126" spans="1:87" ht="12.75">
      <c r="A126" s="13"/>
      <c r="B126" s="25"/>
      <c r="C126" s="30"/>
      <c r="D126" s="30"/>
      <c r="E126" s="25"/>
      <c r="F126" s="25"/>
      <c r="CI126" s="2"/>
    </row>
    <row r="127" spans="1:87" ht="12.75">
      <c r="A127" s="13"/>
      <c r="B127" s="25"/>
      <c r="C127" s="30"/>
      <c r="D127" s="30"/>
      <c r="E127" s="25"/>
      <c r="F127" s="25"/>
      <c r="CI127" s="2"/>
    </row>
    <row r="128" spans="1:87" ht="12.75">
      <c r="A128" s="13"/>
      <c r="B128" s="25"/>
      <c r="C128" s="30"/>
      <c r="D128" s="30"/>
      <c r="E128" s="25"/>
      <c r="F128" s="25"/>
      <c r="CI128" s="2"/>
    </row>
    <row r="129" ht="12.75">
      <c r="CI129" s="2"/>
    </row>
    <row r="130" ht="12.75">
      <c r="CI130" s="2"/>
    </row>
    <row r="131" ht="12.75">
      <c r="CI131" s="2"/>
    </row>
    <row r="132" ht="12.75">
      <c r="CI132" s="2"/>
    </row>
    <row r="133" ht="12.75">
      <c r="CI133" s="2"/>
    </row>
    <row r="134" ht="12.75">
      <c r="CI134" s="2"/>
    </row>
    <row r="135" ht="12.75">
      <c r="CI135" s="2"/>
    </row>
    <row r="136" ht="12.75">
      <c r="CI136" s="2"/>
    </row>
    <row r="137" ht="12.75">
      <c r="CI137" s="2"/>
    </row>
    <row r="138" ht="12.75">
      <c r="CI138" s="2"/>
    </row>
    <row r="139" ht="12.75">
      <c r="CI139" s="2"/>
    </row>
    <row r="140" ht="12.75">
      <c r="CI140" s="2"/>
    </row>
    <row r="141" ht="12.75">
      <c r="CI141" s="2"/>
    </row>
    <row r="142" ht="12.75">
      <c r="CI142" s="2"/>
    </row>
    <row r="143" ht="12.75">
      <c r="CI143" s="2"/>
    </row>
    <row r="144" ht="12.75">
      <c r="CI144" s="2"/>
    </row>
  </sheetData>
  <sheetProtection/>
  <protectedRanges>
    <protectedRange sqref="D52:F52 C62:F63 D59:F59 D78:D85 D54 E83:F85 C55:F55 D86:F87 D10:D13 E67:F75 E78:F79 D29:F48 D61 D65:D75 C77:F77 D17:F22 D24:F26 C53:F53 D76:F76" name="Zonă1"/>
  </protectedRanges>
  <mergeCells count="32">
    <mergeCell ref="ES4:EW4"/>
    <mergeCell ref="EX4:FB4"/>
    <mergeCell ref="A88:B88"/>
    <mergeCell ref="DY4:EC4"/>
    <mergeCell ref="ED4:EH4"/>
    <mergeCell ref="EI4:EM4"/>
    <mergeCell ref="EN4:ER4"/>
    <mergeCell ref="DE4:DI4"/>
    <mergeCell ref="DJ4:DN4"/>
    <mergeCell ref="CF4:CJ4"/>
    <mergeCell ref="DO4:DS4"/>
    <mergeCell ref="DT4:DX4"/>
    <mergeCell ref="CK4:CO4"/>
    <mergeCell ref="CP4:CT4"/>
    <mergeCell ref="CU4:CY4"/>
    <mergeCell ref="CZ4:DD4"/>
    <mergeCell ref="BL4:BP4"/>
    <mergeCell ref="BQ4:BU4"/>
    <mergeCell ref="BV4:BZ4"/>
    <mergeCell ref="CA4:CE4"/>
    <mergeCell ref="AR4:AV4"/>
    <mergeCell ref="AW4:BA4"/>
    <mergeCell ref="BB4:BF4"/>
    <mergeCell ref="BG4:BK4"/>
    <mergeCell ref="X4:AB4"/>
    <mergeCell ref="AC4:AG4"/>
    <mergeCell ref="AH4:AL4"/>
    <mergeCell ref="AM4:AQ4"/>
    <mergeCell ref="G4:H4"/>
    <mergeCell ref="I4:M4"/>
    <mergeCell ref="N4:R4"/>
    <mergeCell ref="S4:W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S195"/>
  <sheetViews>
    <sheetView tabSelected="1" zoomScale="90" zoomScaleNormal="90" zoomScalePageLayoutView="0" workbookViewId="0" topLeftCell="A1">
      <pane xSplit="3" ySplit="6" topLeftCell="D163" activePane="bottomRight" state="frozen"/>
      <selection pane="topLeft" activeCell="G5" sqref="G5"/>
      <selection pane="topRight" activeCell="G5" sqref="G5"/>
      <selection pane="bottomLeft" activeCell="G5" sqref="G5"/>
      <selection pane="bottomRight" activeCell="H175" sqref="H175"/>
    </sheetView>
  </sheetViews>
  <sheetFormatPr defaultColWidth="9.140625" defaultRowHeight="12.75"/>
  <cols>
    <col min="1" max="1" width="14.00390625" style="106" customWidth="1"/>
    <col min="2" max="2" width="63.57421875" style="27" bestFit="1" customWidth="1"/>
    <col min="3" max="3" width="6.8515625" style="27" customWidth="1"/>
    <col min="4" max="4" width="16.28125" style="27" customWidth="1"/>
    <col min="5" max="5" width="16.7109375" style="27" customWidth="1"/>
    <col min="6" max="6" width="17.00390625" style="27" customWidth="1"/>
    <col min="7" max="7" width="15.00390625" style="27" customWidth="1"/>
    <col min="8" max="8" width="14.140625" style="27" customWidth="1"/>
    <col min="9" max="9" width="11.57421875" style="20" bestFit="1" customWidth="1"/>
    <col min="10" max="16384" width="9.140625" style="20" customWidth="1"/>
  </cols>
  <sheetData>
    <row r="1" spans="2:3" ht="15">
      <c r="B1" s="57" t="s">
        <v>387</v>
      </c>
      <c r="C1" s="58"/>
    </row>
    <row r="2" spans="2:3" ht="12.75">
      <c r="B2" s="58"/>
      <c r="C2" s="58"/>
    </row>
    <row r="3" spans="2:4" ht="12.75">
      <c r="B3" s="58"/>
      <c r="C3" s="58"/>
      <c r="D3" s="29"/>
    </row>
    <row r="4" spans="4:8" ht="12.75">
      <c r="D4" s="59"/>
      <c r="E4" s="59"/>
      <c r="F4" s="60"/>
      <c r="G4" s="61"/>
      <c r="H4" s="62" t="s">
        <v>371</v>
      </c>
    </row>
    <row r="5" spans="1:8" s="110" customFormat="1" ht="63.75">
      <c r="A5" s="107" t="s">
        <v>0</v>
      </c>
      <c r="B5" s="23" t="s">
        <v>1</v>
      </c>
      <c r="C5" s="23"/>
      <c r="D5" s="23" t="s">
        <v>140</v>
      </c>
      <c r="E5" s="5" t="s">
        <v>141</v>
      </c>
      <c r="F5" s="5" t="s">
        <v>142</v>
      </c>
      <c r="G5" s="23" t="s">
        <v>143</v>
      </c>
      <c r="H5" s="23" t="s">
        <v>144</v>
      </c>
    </row>
    <row r="6" spans="1:8" ht="12.75">
      <c r="A6" s="67"/>
      <c r="B6" s="6" t="s">
        <v>145</v>
      </c>
      <c r="C6" s="6"/>
      <c r="D6" s="112">
        <v>1</v>
      </c>
      <c r="E6" s="112">
        <v>2</v>
      </c>
      <c r="F6" s="112">
        <v>3</v>
      </c>
      <c r="G6" s="112">
        <v>4</v>
      </c>
      <c r="H6" s="112" t="s">
        <v>146</v>
      </c>
    </row>
    <row r="7" spans="1:10" s="11" customFormat="1" ht="12.75">
      <c r="A7" s="67" t="s">
        <v>147</v>
      </c>
      <c r="B7" s="63" t="s">
        <v>148</v>
      </c>
      <c r="C7" s="64">
        <f aca="true" t="shared" si="0" ref="C7:H7">+C8+C15</f>
        <v>0</v>
      </c>
      <c r="D7" s="64">
        <f t="shared" si="0"/>
        <v>129601860</v>
      </c>
      <c r="E7" s="64">
        <f t="shared" si="0"/>
        <v>129253940</v>
      </c>
      <c r="F7" s="64">
        <f t="shared" si="0"/>
        <v>129253940</v>
      </c>
      <c r="G7" s="64">
        <f t="shared" si="0"/>
        <v>65316152</v>
      </c>
      <c r="H7" s="64">
        <f t="shared" si="0"/>
        <v>34823489</v>
      </c>
      <c r="I7" s="8"/>
      <c r="J7" s="8"/>
    </row>
    <row r="8" spans="1:10" s="11" customFormat="1" ht="12.75">
      <c r="A8" s="67" t="s">
        <v>149</v>
      </c>
      <c r="B8" s="65" t="s">
        <v>150</v>
      </c>
      <c r="C8" s="66">
        <f>+C9+C10+C13+C11+C12+C14+C168</f>
        <v>0</v>
      </c>
      <c r="D8" s="66">
        <f>+D9+D10+D13+D11+D12+D14+D163</f>
        <v>129601860</v>
      </c>
      <c r="E8" s="66">
        <f>+E9+E10+E13+E11+E12+E14+E163</f>
        <v>129253940</v>
      </c>
      <c r="F8" s="66">
        <f>+F9+F10+F13+F11+F12+F14+F163</f>
        <v>129253940</v>
      </c>
      <c r="G8" s="66">
        <f>+G9+G10+G13+G11+G12+G14+G163</f>
        <v>65316152</v>
      </c>
      <c r="H8" s="66">
        <f>+H9+H10+H13+H11+H12+H14+H163</f>
        <v>34823489</v>
      </c>
      <c r="I8" s="8"/>
      <c r="J8" s="8"/>
    </row>
    <row r="9" spans="1:10" s="11" customFormat="1" ht="15" customHeight="1">
      <c r="A9" s="67" t="s">
        <v>151</v>
      </c>
      <c r="B9" s="65" t="s">
        <v>152</v>
      </c>
      <c r="C9" s="66">
        <f aca="true" t="shared" si="1" ref="C9:H9">+C22</f>
        <v>0</v>
      </c>
      <c r="D9" s="66">
        <f t="shared" si="1"/>
        <v>3691700</v>
      </c>
      <c r="E9" s="66">
        <f t="shared" si="1"/>
        <v>3691700</v>
      </c>
      <c r="F9" s="66">
        <f t="shared" si="1"/>
        <v>3691700</v>
      </c>
      <c r="G9" s="66">
        <f t="shared" si="1"/>
        <v>635159</v>
      </c>
      <c r="H9" s="66">
        <f t="shared" si="1"/>
        <v>294139</v>
      </c>
      <c r="I9" s="8"/>
      <c r="J9" s="8"/>
    </row>
    <row r="10" spans="1:10" s="11" customFormat="1" ht="12.75" customHeight="1">
      <c r="A10" s="67" t="s">
        <v>153</v>
      </c>
      <c r="B10" s="65" t="s">
        <v>154</v>
      </c>
      <c r="C10" s="66">
        <f aca="true" t="shared" si="2" ref="C10:H10">+C39</f>
        <v>0</v>
      </c>
      <c r="D10" s="66">
        <f t="shared" si="2"/>
        <v>101872670</v>
      </c>
      <c r="E10" s="66">
        <f t="shared" si="2"/>
        <v>101524750</v>
      </c>
      <c r="F10" s="66">
        <f t="shared" si="2"/>
        <v>101524750</v>
      </c>
      <c r="G10" s="66">
        <f t="shared" si="2"/>
        <v>50790348</v>
      </c>
      <c r="H10" s="66">
        <f t="shared" si="2"/>
        <v>27541318</v>
      </c>
      <c r="I10" s="8"/>
      <c r="J10" s="8"/>
    </row>
    <row r="11" spans="1:10" s="11" customFormat="1" ht="12.75" customHeight="1">
      <c r="A11" s="67" t="s">
        <v>155</v>
      </c>
      <c r="B11" s="65" t="s">
        <v>156</v>
      </c>
      <c r="C11" s="66">
        <f aca="true" t="shared" si="3" ref="C11:H11">+C66</f>
        <v>0</v>
      </c>
      <c r="D11" s="66">
        <f t="shared" si="3"/>
        <v>0</v>
      </c>
      <c r="E11" s="66">
        <f t="shared" si="3"/>
        <v>0</v>
      </c>
      <c r="F11" s="66">
        <f t="shared" si="3"/>
        <v>0</v>
      </c>
      <c r="G11" s="66">
        <f t="shared" si="3"/>
        <v>0</v>
      </c>
      <c r="H11" s="66">
        <f t="shared" si="3"/>
        <v>0</v>
      </c>
      <c r="I11" s="8"/>
      <c r="J11" s="8"/>
    </row>
    <row r="12" spans="1:10" s="11" customFormat="1" ht="15.75" customHeight="1">
      <c r="A12" s="67" t="s">
        <v>346</v>
      </c>
      <c r="B12" s="65" t="s">
        <v>343</v>
      </c>
      <c r="C12" s="66">
        <f aca="true" t="shared" si="4" ref="C12:H12">C164</f>
        <v>0</v>
      </c>
      <c r="D12" s="66">
        <f t="shared" si="4"/>
        <v>12061490</v>
      </c>
      <c r="E12" s="66">
        <f t="shared" si="4"/>
        <v>12061490</v>
      </c>
      <c r="F12" s="66">
        <f t="shared" si="4"/>
        <v>12061490</v>
      </c>
      <c r="G12" s="66">
        <f t="shared" si="4"/>
        <v>11784811</v>
      </c>
      <c r="H12" s="66">
        <f t="shared" si="4"/>
        <v>6100674</v>
      </c>
      <c r="I12" s="8"/>
      <c r="J12" s="8"/>
    </row>
    <row r="13" spans="1:10" s="11" customFormat="1" ht="12.75">
      <c r="A13" s="67" t="s">
        <v>157</v>
      </c>
      <c r="B13" s="65" t="s">
        <v>158</v>
      </c>
      <c r="C13" s="66">
        <f aca="true" t="shared" si="5" ref="C13:H13">C167</f>
        <v>0</v>
      </c>
      <c r="D13" s="66">
        <f t="shared" si="5"/>
        <v>11976000</v>
      </c>
      <c r="E13" s="66">
        <f t="shared" si="5"/>
        <v>11976000</v>
      </c>
      <c r="F13" s="66">
        <f t="shared" si="5"/>
        <v>11976000</v>
      </c>
      <c r="G13" s="66">
        <f t="shared" si="5"/>
        <v>2134631</v>
      </c>
      <c r="H13" s="66">
        <f t="shared" si="5"/>
        <v>905572</v>
      </c>
      <c r="I13" s="8"/>
      <c r="J13" s="8"/>
    </row>
    <row r="14" spans="1:10" s="11" customFormat="1" ht="12.75">
      <c r="A14" s="67"/>
      <c r="B14" s="65" t="s">
        <v>351</v>
      </c>
      <c r="C14" s="66">
        <f aca="true" t="shared" si="6" ref="C14:H14">C69</f>
        <v>0</v>
      </c>
      <c r="D14" s="66">
        <f t="shared" si="6"/>
        <v>0</v>
      </c>
      <c r="E14" s="66">
        <f t="shared" si="6"/>
        <v>0</v>
      </c>
      <c r="F14" s="66">
        <f t="shared" si="6"/>
        <v>0</v>
      </c>
      <c r="G14" s="66">
        <f t="shared" si="6"/>
        <v>0</v>
      </c>
      <c r="H14" s="66">
        <f t="shared" si="6"/>
        <v>0</v>
      </c>
      <c r="I14" s="8"/>
      <c r="J14" s="8"/>
    </row>
    <row r="15" spans="1:10" s="11" customFormat="1" ht="12.75">
      <c r="A15" s="67" t="s">
        <v>159</v>
      </c>
      <c r="B15" s="65" t="s">
        <v>160</v>
      </c>
      <c r="C15" s="66">
        <f aca="true" t="shared" si="7" ref="C15:H16">C73</f>
        <v>0</v>
      </c>
      <c r="D15" s="66">
        <f t="shared" si="7"/>
        <v>0</v>
      </c>
      <c r="E15" s="66">
        <f t="shared" si="7"/>
        <v>0</v>
      </c>
      <c r="F15" s="66">
        <f t="shared" si="7"/>
        <v>0</v>
      </c>
      <c r="G15" s="66">
        <f t="shared" si="7"/>
        <v>0</v>
      </c>
      <c r="H15" s="66">
        <f t="shared" si="7"/>
        <v>0</v>
      </c>
      <c r="I15" s="8"/>
      <c r="J15" s="8"/>
    </row>
    <row r="16" spans="1:10" s="11" customFormat="1" ht="12.75">
      <c r="A16" s="67" t="s">
        <v>161</v>
      </c>
      <c r="B16" s="65" t="s">
        <v>162</v>
      </c>
      <c r="C16" s="66">
        <f t="shared" si="7"/>
        <v>0</v>
      </c>
      <c r="D16" s="66">
        <f t="shared" si="7"/>
        <v>0</v>
      </c>
      <c r="E16" s="66">
        <f t="shared" si="7"/>
        <v>0</v>
      </c>
      <c r="F16" s="66">
        <f t="shared" si="7"/>
        <v>0</v>
      </c>
      <c r="G16" s="66">
        <f t="shared" si="7"/>
        <v>0</v>
      </c>
      <c r="H16" s="66">
        <f t="shared" si="7"/>
        <v>0</v>
      </c>
      <c r="I16" s="8"/>
      <c r="J16" s="8"/>
    </row>
    <row r="17" spans="1:10" s="11" customFormat="1" ht="25.5">
      <c r="A17" s="67"/>
      <c r="B17" s="65" t="s">
        <v>358</v>
      </c>
      <c r="C17" s="66">
        <f>C168+C183</f>
        <v>0</v>
      </c>
      <c r="D17" s="66">
        <f>D163+D175</f>
        <v>0</v>
      </c>
      <c r="E17" s="66">
        <f>E175+E163</f>
        <v>0</v>
      </c>
      <c r="F17" s="66">
        <f>F175+F163</f>
        <v>0</v>
      </c>
      <c r="G17" s="66">
        <f>G175+G163</f>
        <v>-28797</v>
      </c>
      <c r="H17" s="66">
        <f>H175+H163</f>
        <v>-18214</v>
      </c>
      <c r="I17" s="8"/>
      <c r="J17" s="8"/>
    </row>
    <row r="18" spans="1:10" s="11" customFormat="1" ht="12.75">
      <c r="A18" s="67" t="s">
        <v>163</v>
      </c>
      <c r="B18" s="65" t="s">
        <v>164</v>
      </c>
      <c r="C18" s="66">
        <f aca="true" t="shared" si="8" ref="C18:H18">+C19+C15</f>
        <v>0</v>
      </c>
      <c r="D18" s="66">
        <f t="shared" si="8"/>
        <v>129601860</v>
      </c>
      <c r="E18" s="66">
        <f t="shared" si="8"/>
        <v>129253940</v>
      </c>
      <c r="F18" s="66">
        <f t="shared" si="8"/>
        <v>129253940</v>
      </c>
      <c r="G18" s="66">
        <f t="shared" si="8"/>
        <v>65316152</v>
      </c>
      <c r="H18" s="66">
        <f t="shared" si="8"/>
        <v>34823489</v>
      </c>
      <c r="I18" s="8"/>
      <c r="J18" s="8"/>
    </row>
    <row r="19" spans="1:10" s="11" customFormat="1" ht="12.75">
      <c r="A19" s="67" t="s">
        <v>165</v>
      </c>
      <c r="B19" s="65" t="s">
        <v>150</v>
      </c>
      <c r="C19" s="66">
        <f>C9+C10+C11+C12+C13+C14+C168</f>
        <v>0</v>
      </c>
      <c r="D19" s="66">
        <f>D9+D10+D11+D12+D13+D14+D163</f>
        <v>129601860</v>
      </c>
      <c r="E19" s="66">
        <f>E9+E10+E11+E12+E13+E14+E163</f>
        <v>129253940</v>
      </c>
      <c r="F19" s="66">
        <f>F9+F10+F11+F12+F13+F14+F163</f>
        <v>129253940</v>
      </c>
      <c r="G19" s="66">
        <f>G9+G10+G11+G12+G13+G14+G163</f>
        <v>65316152</v>
      </c>
      <c r="H19" s="66">
        <f>H9+H10+H11+H12+H13+H14+H163</f>
        <v>34823489</v>
      </c>
      <c r="I19" s="8"/>
      <c r="J19" s="8"/>
    </row>
    <row r="20" spans="1:10" s="11" customFormat="1" ht="12.75">
      <c r="A20" s="67" t="s">
        <v>166</v>
      </c>
      <c r="B20" s="65" t="s">
        <v>167</v>
      </c>
      <c r="C20" s="66">
        <f>+C21+C72+C168</f>
        <v>0</v>
      </c>
      <c r="D20" s="66">
        <f>+D21+D72+D163</f>
        <v>117625860</v>
      </c>
      <c r="E20" s="66">
        <f>+E21+E72+E163</f>
        <v>117277940</v>
      </c>
      <c r="F20" s="66">
        <f>+F21+F72+F163</f>
        <v>117277940</v>
      </c>
      <c r="G20" s="66">
        <f>+G21+G72+G163</f>
        <v>63181521</v>
      </c>
      <c r="H20" s="66">
        <f>+H21+H72+H163</f>
        <v>33917917</v>
      </c>
      <c r="I20" s="8"/>
      <c r="J20" s="8"/>
    </row>
    <row r="21" spans="1:10" s="11" customFormat="1" ht="12.75">
      <c r="A21" s="67" t="s">
        <v>168</v>
      </c>
      <c r="B21" s="65" t="s">
        <v>150</v>
      </c>
      <c r="C21" s="66">
        <f>+C22+C39+C66+C169+C69</f>
        <v>0</v>
      </c>
      <c r="D21" s="66">
        <f>+D22+D39+D66+D69+D164</f>
        <v>117625860</v>
      </c>
      <c r="E21" s="66">
        <f>+E22+E39+E66+E69+E164</f>
        <v>117277940</v>
      </c>
      <c r="F21" s="66">
        <f>+F22+F39+F66+F69+F164</f>
        <v>117277940</v>
      </c>
      <c r="G21" s="66">
        <f>+G22+G39+G66+G69+G164</f>
        <v>63210318</v>
      </c>
      <c r="H21" s="66">
        <f>+H22+H39+H66+H69+H164</f>
        <v>33936131</v>
      </c>
      <c r="I21" s="8"/>
      <c r="J21" s="8"/>
    </row>
    <row r="22" spans="1:10" s="11" customFormat="1" ht="12.75">
      <c r="A22" s="67" t="s">
        <v>169</v>
      </c>
      <c r="B22" s="65" t="s">
        <v>152</v>
      </c>
      <c r="C22" s="66">
        <f aca="true" t="shared" si="9" ref="C22:H22">+C23+C32+C30</f>
        <v>0</v>
      </c>
      <c r="D22" s="66">
        <f t="shared" si="9"/>
        <v>3691700</v>
      </c>
      <c r="E22" s="66">
        <f t="shared" si="9"/>
        <v>3691700</v>
      </c>
      <c r="F22" s="66">
        <f t="shared" si="9"/>
        <v>3691700</v>
      </c>
      <c r="G22" s="66">
        <f t="shared" si="9"/>
        <v>635159</v>
      </c>
      <c r="H22" s="66">
        <f t="shared" si="9"/>
        <v>294139</v>
      </c>
      <c r="I22" s="8"/>
      <c r="J22" s="8"/>
    </row>
    <row r="23" spans="1:10" s="11" customFormat="1" ht="12.75">
      <c r="A23" s="67" t="s">
        <v>170</v>
      </c>
      <c r="B23" s="65" t="s">
        <v>171</v>
      </c>
      <c r="C23" s="66">
        <f aca="true" t="shared" si="10" ref="C23:H23">C24+C26+C27+C28+C29+C25</f>
        <v>0</v>
      </c>
      <c r="D23" s="66">
        <f t="shared" si="10"/>
        <v>3484200</v>
      </c>
      <c r="E23" s="66">
        <f t="shared" si="10"/>
        <v>3484200</v>
      </c>
      <c r="F23" s="66">
        <f t="shared" si="10"/>
        <v>3484200</v>
      </c>
      <c r="G23" s="66">
        <f t="shared" si="10"/>
        <v>566363</v>
      </c>
      <c r="H23" s="66">
        <f t="shared" si="10"/>
        <v>287697</v>
      </c>
      <c r="I23" s="8"/>
      <c r="J23" s="8"/>
    </row>
    <row r="24" spans="1:10" ht="12.75">
      <c r="A24" s="77" t="s">
        <v>172</v>
      </c>
      <c r="B24" s="68" t="s">
        <v>329</v>
      </c>
      <c r="C24" s="69"/>
      <c r="D24" s="10">
        <v>3456000</v>
      </c>
      <c r="E24" s="10">
        <v>3456000</v>
      </c>
      <c r="F24" s="10">
        <v>3456000</v>
      </c>
      <c r="G24" s="7">
        <v>560069</v>
      </c>
      <c r="H24" s="7">
        <v>284399</v>
      </c>
      <c r="I24" s="8"/>
      <c r="J24" s="8"/>
    </row>
    <row r="25" spans="1:10" ht="12.75">
      <c r="A25" s="77"/>
      <c r="B25" s="68" t="s">
        <v>412</v>
      </c>
      <c r="C25" s="69"/>
      <c r="D25" s="10"/>
      <c r="E25" s="10"/>
      <c r="F25" s="10"/>
      <c r="G25" s="7"/>
      <c r="H25" s="7"/>
      <c r="I25" s="8"/>
      <c r="J25" s="8"/>
    </row>
    <row r="26" spans="1:10" ht="12.75" customHeight="1">
      <c r="A26" s="77" t="s">
        <v>173</v>
      </c>
      <c r="B26" s="70" t="s">
        <v>174</v>
      </c>
      <c r="C26" s="69"/>
      <c r="D26" s="10">
        <v>19600</v>
      </c>
      <c r="E26" s="10">
        <v>19600</v>
      </c>
      <c r="F26" s="10">
        <v>19600</v>
      </c>
      <c r="G26" s="7">
        <v>4158</v>
      </c>
      <c r="H26" s="7">
        <v>3230</v>
      </c>
      <c r="I26" s="8"/>
      <c r="J26" s="8"/>
    </row>
    <row r="27" spans="1:10" ht="12.75">
      <c r="A27" s="77" t="s">
        <v>175</v>
      </c>
      <c r="B27" s="70" t="s">
        <v>176</v>
      </c>
      <c r="C27" s="69"/>
      <c r="D27" s="10">
        <v>400</v>
      </c>
      <c r="E27" s="10">
        <v>400</v>
      </c>
      <c r="F27" s="10">
        <v>400</v>
      </c>
      <c r="G27" s="7">
        <v>136</v>
      </c>
      <c r="H27" s="7">
        <v>68</v>
      </c>
      <c r="I27" s="8"/>
      <c r="J27" s="8"/>
    </row>
    <row r="28" spans="1:10" ht="12.75">
      <c r="A28" s="77" t="s">
        <v>342</v>
      </c>
      <c r="B28" s="70" t="s">
        <v>177</v>
      </c>
      <c r="C28" s="69"/>
      <c r="D28" s="10"/>
      <c r="E28" s="10"/>
      <c r="F28" s="10"/>
      <c r="G28" s="7"/>
      <c r="H28" s="7"/>
      <c r="I28" s="8"/>
      <c r="J28" s="8"/>
    </row>
    <row r="29" spans="1:10" ht="12.75">
      <c r="A29" s="77" t="s">
        <v>178</v>
      </c>
      <c r="B29" s="70" t="s">
        <v>359</v>
      </c>
      <c r="C29" s="69"/>
      <c r="D29" s="10">
        <v>8200</v>
      </c>
      <c r="E29" s="10">
        <v>8200</v>
      </c>
      <c r="F29" s="10">
        <v>8200</v>
      </c>
      <c r="G29" s="7">
        <v>2000</v>
      </c>
      <c r="H29" s="7"/>
      <c r="I29" s="8"/>
      <c r="J29" s="8"/>
    </row>
    <row r="30" spans="1:10" ht="12.75">
      <c r="A30" s="77"/>
      <c r="B30" s="116" t="s">
        <v>388</v>
      </c>
      <c r="C30" s="69">
        <f aca="true" t="shared" si="11" ref="C30:H30">C31</f>
        <v>0</v>
      </c>
      <c r="D30" s="69">
        <f t="shared" si="11"/>
        <v>65000</v>
      </c>
      <c r="E30" s="69">
        <f t="shared" si="11"/>
        <v>65000</v>
      </c>
      <c r="F30" s="69">
        <f t="shared" si="11"/>
        <v>65000</v>
      </c>
      <c r="G30" s="69">
        <f t="shared" si="11"/>
        <v>0</v>
      </c>
      <c r="H30" s="69">
        <f t="shared" si="11"/>
        <v>0</v>
      </c>
      <c r="I30" s="8"/>
      <c r="J30" s="8"/>
    </row>
    <row r="31" spans="1:10" ht="12" customHeight="1">
      <c r="A31" s="77"/>
      <c r="B31" s="70" t="s">
        <v>389</v>
      </c>
      <c r="C31" s="69"/>
      <c r="D31" s="10">
        <v>65000</v>
      </c>
      <c r="E31" s="10">
        <v>65000</v>
      </c>
      <c r="F31" s="10">
        <v>65000</v>
      </c>
      <c r="G31" s="7"/>
      <c r="H31" s="7"/>
      <c r="I31" s="8"/>
      <c r="J31" s="8"/>
    </row>
    <row r="32" spans="1:10" ht="13.5" customHeight="1">
      <c r="A32" s="67" t="s">
        <v>179</v>
      </c>
      <c r="B32" s="65" t="s">
        <v>180</v>
      </c>
      <c r="C32" s="66">
        <f aca="true" t="shared" si="12" ref="C32:H32">+C33+C34+C35+C36+C37+C38</f>
        <v>0</v>
      </c>
      <c r="D32" s="66">
        <f t="shared" si="12"/>
        <v>142500</v>
      </c>
      <c r="E32" s="66">
        <f t="shared" si="12"/>
        <v>142500</v>
      </c>
      <c r="F32" s="66">
        <f t="shared" si="12"/>
        <v>142500</v>
      </c>
      <c r="G32" s="66">
        <f t="shared" si="12"/>
        <v>68796</v>
      </c>
      <c r="H32" s="66">
        <f t="shared" si="12"/>
        <v>6442</v>
      </c>
      <c r="I32" s="8"/>
      <c r="J32" s="8"/>
    </row>
    <row r="33" spans="1:10" ht="12.75">
      <c r="A33" s="77" t="s">
        <v>181</v>
      </c>
      <c r="B33" s="70" t="s">
        <v>182</v>
      </c>
      <c r="C33" s="69"/>
      <c r="D33" s="10">
        <v>44600</v>
      </c>
      <c r="E33" s="10">
        <v>44600</v>
      </c>
      <c r="F33" s="10">
        <v>44600</v>
      </c>
      <c r="G33" s="7">
        <v>43676</v>
      </c>
      <c r="H33" s="7"/>
      <c r="I33" s="8"/>
      <c r="J33" s="8"/>
    </row>
    <row r="34" spans="1:10" ht="12.75">
      <c r="A34" s="77" t="s">
        <v>183</v>
      </c>
      <c r="B34" s="70" t="s">
        <v>184</v>
      </c>
      <c r="C34" s="69"/>
      <c r="D34" s="10">
        <v>1400</v>
      </c>
      <c r="E34" s="10">
        <v>1400</v>
      </c>
      <c r="F34" s="10">
        <v>1400</v>
      </c>
      <c r="G34" s="7">
        <v>1388</v>
      </c>
      <c r="H34" s="7"/>
      <c r="I34" s="8"/>
      <c r="J34" s="8"/>
    </row>
    <row r="35" spans="1:10" ht="12.75">
      <c r="A35" s="77" t="s">
        <v>185</v>
      </c>
      <c r="B35" s="70" t="s">
        <v>186</v>
      </c>
      <c r="C35" s="69"/>
      <c r="D35" s="10">
        <v>15000</v>
      </c>
      <c r="E35" s="10">
        <v>15000</v>
      </c>
      <c r="F35" s="10">
        <v>15000</v>
      </c>
      <c r="G35" s="7">
        <v>14513</v>
      </c>
      <c r="H35" s="7"/>
      <c r="I35" s="8"/>
      <c r="J35" s="8"/>
    </row>
    <row r="36" spans="1:10" ht="12.75">
      <c r="A36" s="77" t="s">
        <v>187</v>
      </c>
      <c r="B36" s="71" t="s">
        <v>188</v>
      </c>
      <c r="C36" s="69"/>
      <c r="D36" s="10">
        <v>500</v>
      </c>
      <c r="E36" s="10">
        <v>500</v>
      </c>
      <c r="F36" s="10">
        <v>500</v>
      </c>
      <c r="G36" s="7">
        <v>415</v>
      </c>
      <c r="H36" s="7"/>
      <c r="I36" s="8"/>
      <c r="J36" s="8"/>
    </row>
    <row r="37" spans="1:10" ht="12.75">
      <c r="A37" s="77" t="s">
        <v>189</v>
      </c>
      <c r="B37" s="71" t="s">
        <v>190</v>
      </c>
      <c r="C37" s="69"/>
      <c r="D37" s="10">
        <v>3000</v>
      </c>
      <c r="E37" s="10">
        <v>3000</v>
      </c>
      <c r="F37" s="10">
        <v>3000</v>
      </c>
      <c r="G37" s="10">
        <v>2362</v>
      </c>
      <c r="H37" s="10"/>
      <c r="I37" s="8"/>
      <c r="J37" s="8"/>
    </row>
    <row r="38" spans="1:10" s="11" customFormat="1" ht="12.75">
      <c r="A38" s="77"/>
      <c r="B38" s="71" t="s">
        <v>390</v>
      </c>
      <c r="C38" s="69"/>
      <c r="D38" s="10">
        <v>78000</v>
      </c>
      <c r="E38" s="10">
        <v>78000</v>
      </c>
      <c r="F38" s="10">
        <v>78000</v>
      </c>
      <c r="G38" s="10">
        <v>6442</v>
      </c>
      <c r="H38" s="10">
        <v>6442</v>
      </c>
      <c r="I38" s="8"/>
      <c r="J38" s="8"/>
    </row>
    <row r="39" spans="1:10" s="11" customFormat="1" ht="12.75">
      <c r="A39" s="67" t="s">
        <v>191</v>
      </c>
      <c r="B39" s="65" t="s">
        <v>154</v>
      </c>
      <c r="C39" s="66">
        <f aca="true" t="shared" si="13" ref="C39:H39">+C40+C54+C53+C56+C59+C61+C62+C63+C60</f>
        <v>0</v>
      </c>
      <c r="D39" s="66">
        <f t="shared" si="13"/>
        <v>101872670</v>
      </c>
      <c r="E39" s="66">
        <f t="shared" si="13"/>
        <v>101524750</v>
      </c>
      <c r="F39" s="66">
        <f t="shared" si="13"/>
        <v>101524750</v>
      </c>
      <c r="G39" s="66">
        <f t="shared" si="13"/>
        <v>50790348</v>
      </c>
      <c r="H39" s="66">
        <f t="shared" si="13"/>
        <v>27541318</v>
      </c>
      <c r="I39" s="8"/>
      <c r="J39" s="8"/>
    </row>
    <row r="40" spans="1:10" ht="12.75">
      <c r="A40" s="67" t="s">
        <v>192</v>
      </c>
      <c r="B40" s="65" t="s">
        <v>193</v>
      </c>
      <c r="C40" s="66">
        <f aca="true" t="shared" si="14" ref="C40:H40">+C41+C42+C43+C44+C45+C46+C47+C48+C50</f>
        <v>0</v>
      </c>
      <c r="D40" s="66">
        <f t="shared" si="14"/>
        <v>101845670</v>
      </c>
      <c r="E40" s="66">
        <f t="shared" si="14"/>
        <v>101497750</v>
      </c>
      <c r="F40" s="66">
        <f t="shared" si="14"/>
        <v>101497750</v>
      </c>
      <c r="G40" s="66">
        <f t="shared" si="14"/>
        <v>50785265</v>
      </c>
      <c r="H40" s="66">
        <f t="shared" si="14"/>
        <v>27540946</v>
      </c>
      <c r="I40" s="8"/>
      <c r="J40" s="8"/>
    </row>
    <row r="41" spans="1:10" ht="12.75">
      <c r="A41" s="77" t="s">
        <v>194</v>
      </c>
      <c r="B41" s="70" t="s">
        <v>195</v>
      </c>
      <c r="C41" s="69"/>
      <c r="D41" s="10">
        <v>14000</v>
      </c>
      <c r="E41" s="10">
        <v>14000</v>
      </c>
      <c r="F41" s="10">
        <v>14000</v>
      </c>
      <c r="G41" s="7">
        <v>1808</v>
      </c>
      <c r="H41" s="7"/>
      <c r="I41" s="8"/>
      <c r="J41" s="8"/>
    </row>
    <row r="42" spans="1:10" ht="12.75">
      <c r="A42" s="77" t="s">
        <v>196</v>
      </c>
      <c r="B42" s="70" t="s">
        <v>197</v>
      </c>
      <c r="C42" s="69"/>
      <c r="D42" s="10">
        <v>3000</v>
      </c>
      <c r="E42" s="10">
        <v>3000</v>
      </c>
      <c r="F42" s="10">
        <v>3000</v>
      </c>
      <c r="G42" s="7"/>
      <c r="H42" s="7"/>
      <c r="I42" s="8"/>
      <c r="J42" s="8"/>
    </row>
    <row r="43" spans="1:10" ht="12.75">
      <c r="A43" s="77" t="s">
        <v>198</v>
      </c>
      <c r="B43" s="70" t="s">
        <v>199</v>
      </c>
      <c r="C43" s="69"/>
      <c r="D43" s="10">
        <v>76000</v>
      </c>
      <c r="E43" s="10">
        <v>76000</v>
      </c>
      <c r="F43" s="10">
        <v>76000</v>
      </c>
      <c r="G43" s="7">
        <v>12038</v>
      </c>
      <c r="H43" s="7">
        <v>9176</v>
      </c>
      <c r="I43" s="8"/>
      <c r="J43" s="8"/>
    </row>
    <row r="44" spans="1:10" ht="12.75">
      <c r="A44" s="77" t="s">
        <v>200</v>
      </c>
      <c r="B44" s="70" t="s">
        <v>201</v>
      </c>
      <c r="C44" s="69"/>
      <c r="D44" s="10">
        <v>4000</v>
      </c>
      <c r="E44" s="10">
        <v>4000</v>
      </c>
      <c r="F44" s="10">
        <v>4000</v>
      </c>
      <c r="G44" s="7">
        <v>1000</v>
      </c>
      <c r="H44" s="7">
        <v>403</v>
      </c>
      <c r="I44" s="8"/>
      <c r="J44" s="8"/>
    </row>
    <row r="45" spans="1:10" ht="12.75">
      <c r="A45" s="77" t="s">
        <v>202</v>
      </c>
      <c r="B45" s="70" t="s">
        <v>203</v>
      </c>
      <c r="C45" s="69"/>
      <c r="D45" s="10">
        <v>9000</v>
      </c>
      <c r="E45" s="10">
        <v>9000</v>
      </c>
      <c r="F45" s="10">
        <v>9000</v>
      </c>
      <c r="G45" s="7">
        <v>2500</v>
      </c>
      <c r="H45" s="7">
        <v>2500</v>
      </c>
      <c r="I45" s="8"/>
      <c r="J45" s="8"/>
    </row>
    <row r="46" spans="1:10" ht="12.75">
      <c r="A46" s="77" t="s">
        <v>204</v>
      </c>
      <c r="B46" s="70" t="s">
        <v>205</v>
      </c>
      <c r="C46" s="69"/>
      <c r="D46" s="10"/>
      <c r="E46" s="10"/>
      <c r="F46" s="10"/>
      <c r="G46" s="7"/>
      <c r="H46" s="7"/>
      <c r="I46" s="8"/>
      <c r="J46" s="8"/>
    </row>
    <row r="47" spans="1:10" s="11" customFormat="1" ht="12.75">
      <c r="A47" s="77" t="s">
        <v>206</v>
      </c>
      <c r="B47" s="70" t="s">
        <v>207</v>
      </c>
      <c r="C47" s="69"/>
      <c r="D47" s="10">
        <v>45000</v>
      </c>
      <c r="E47" s="10">
        <v>45000</v>
      </c>
      <c r="F47" s="10">
        <v>45000</v>
      </c>
      <c r="G47" s="10">
        <v>9693</v>
      </c>
      <c r="H47" s="10">
        <v>4427</v>
      </c>
      <c r="I47" s="8"/>
      <c r="J47" s="8"/>
    </row>
    <row r="48" spans="1:10" s="111" customFormat="1" ht="15">
      <c r="A48" s="67" t="s">
        <v>208</v>
      </c>
      <c r="B48" s="65" t="s">
        <v>209</v>
      </c>
      <c r="C48" s="72">
        <f aca="true" t="shared" si="15" ref="C48:H48">+C49+C83</f>
        <v>0</v>
      </c>
      <c r="D48" s="72">
        <f t="shared" si="15"/>
        <v>101560670</v>
      </c>
      <c r="E48" s="72">
        <f t="shared" si="15"/>
        <v>101212750</v>
      </c>
      <c r="F48" s="72">
        <f t="shared" si="15"/>
        <v>101212750</v>
      </c>
      <c r="G48" s="72">
        <f t="shared" si="15"/>
        <v>50735189</v>
      </c>
      <c r="H48" s="72">
        <f t="shared" si="15"/>
        <v>27510071</v>
      </c>
      <c r="I48" s="8"/>
      <c r="J48" s="8"/>
    </row>
    <row r="49" spans="1:10" ht="14.25">
      <c r="A49" s="108"/>
      <c r="B49" s="73" t="s">
        <v>210</v>
      </c>
      <c r="C49" s="74"/>
      <c r="D49" s="10">
        <v>68000</v>
      </c>
      <c r="E49" s="10">
        <v>68000</v>
      </c>
      <c r="F49" s="10">
        <v>68000</v>
      </c>
      <c r="G49" s="7">
        <v>12085</v>
      </c>
      <c r="H49" s="7">
        <v>6059</v>
      </c>
      <c r="I49" s="8"/>
      <c r="J49" s="8"/>
    </row>
    <row r="50" spans="1:10" s="11" customFormat="1" ht="12.75">
      <c r="A50" s="77" t="s">
        <v>211</v>
      </c>
      <c r="B50" s="70" t="s">
        <v>212</v>
      </c>
      <c r="C50" s="69"/>
      <c r="D50" s="10">
        <v>134000</v>
      </c>
      <c r="E50" s="10">
        <v>134000</v>
      </c>
      <c r="F50" s="10">
        <v>134000</v>
      </c>
      <c r="G50" s="10">
        <v>23037</v>
      </c>
      <c r="H50" s="10">
        <v>14369</v>
      </c>
      <c r="I50" s="8"/>
      <c r="J50" s="8"/>
    </row>
    <row r="51" spans="1:10" s="11" customFormat="1" ht="12.75" customHeight="1">
      <c r="A51" s="77"/>
      <c r="B51" s="70" t="s">
        <v>213</v>
      </c>
      <c r="C51" s="69"/>
      <c r="D51" s="10"/>
      <c r="E51" s="10"/>
      <c r="F51" s="10"/>
      <c r="G51" s="10"/>
      <c r="H51" s="10"/>
      <c r="I51" s="8"/>
      <c r="J51" s="8"/>
    </row>
    <row r="52" spans="1:10" s="11" customFormat="1" ht="25.5">
      <c r="A52" s="77"/>
      <c r="B52" s="70" t="s">
        <v>360</v>
      </c>
      <c r="C52" s="69"/>
      <c r="D52" s="10">
        <v>53000</v>
      </c>
      <c r="E52" s="10">
        <v>53000</v>
      </c>
      <c r="F52" s="10">
        <v>53000</v>
      </c>
      <c r="G52" s="10">
        <v>7397</v>
      </c>
      <c r="H52" s="10">
        <v>5460</v>
      </c>
      <c r="I52" s="8"/>
      <c r="J52" s="8"/>
    </row>
    <row r="53" spans="1:10" ht="12.75">
      <c r="A53" s="67" t="s">
        <v>214</v>
      </c>
      <c r="B53" s="70" t="s">
        <v>215</v>
      </c>
      <c r="C53" s="69"/>
      <c r="D53" s="10"/>
      <c r="E53" s="10"/>
      <c r="F53" s="10"/>
      <c r="G53" s="10"/>
      <c r="H53" s="10"/>
      <c r="I53" s="8"/>
      <c r="J53" s="8"/>
    </row>
    <row r="54" spans="1:10" s="11" customFormat="1" ht="12.75">
      <c r="A54" s="67" t="s">
        <v>216</v>
      </c>
      <c r="B54" s="65" t="s">
        <v>217</v>
      </c>
      <c r="C54" s="75">
        <f aca="true" t="shared" si="16" ref="C54:H54">+C55</f>
        <v>0</v>
      </c>
      <c r="D54" s="75">
        <f t="shared" si="16"/>
        <v>18000</v>
      </c>
      <c r="E54" s="75">
        <f t="shared" si="16"/>
        <v>18000</v>
      </c>
      <c r="F54" s="75">
        <f t="shared" si="16"/>
        <v>18000</v>
      </c>
      <c r="G54" s="75">
        <f t="shared" si="16"/>
        <v>4859</v>
      </c>
      <c r="H54" s="75">
        <f t="shared" si="16"/>
        <v>260</v>
      </c>
      <c r="I54" s="8"/>
      <c r="J54" s="8"/>
    </row>
    <row r="55" spans="1:10" s="11" customFormat="1" ht="12.75">
      <c r="A55" s="77" t="s">
        <v>218</v>
      </c>
      <c r="B55" s="70" t="s">
        <v>219</v>
      </c>
      <c r="C55" s="69"/>
      <c r="D55" s="10">
        <v>18000</v>
      </c>
      <c r="E55" s="10">
        <v>18000</v>
      </c>
      <c r="F55" s="10">
        <v>18000</v>
      </c>
      <c r="G55" s="10">
        <v>4859</v>
      </c>
      <c r="H55" s="10">
        <v>260</v>
      </c>
      <c r="I55" s="8"/>
      <c r="J55" s="8"/>
    </row>
    <row r="56" spans="1:10" ht="12.75">
      <c r="A56" s="67" t="s">
        <v>220</v>
      </c>
      <c r="B56" s="65" t="s">
        <v>221</v>
      </c>
      <c r="C56" s="66">
        <f aca="true" t="shared" si="17" ref="C56:H56">+C57+C58</f>
        <v>0</v>
      </c>
      <c r="D56" s="66">
        <f t="shared" si="17"/>
        <v>1000</v>
      </c>
      <c r="E56" s="66">
        <f t="shared" si="17"/>
        <v>1000</v>
      </c>
      <c r="F56" s="66">
        <f t="shared" si="17"/>
        <v>1000</v>
      </c>
      <c r="G56" s="66">
        <f t="shared" si="17"/>
        <v>0</v>
      </c>
      <c r="H56" s="66">
        <f t="shared" si="17"/>
        <v>0</v>
      </c>
      <c r="I56" s="8"/>
      <c r="J56" s="8"/>
    </row>
    <row r="57" spans="1:10" ht="12.75">
      <c r="A57" s="67" t="s">
        <v>222</v>
      </c>
      <c r="B57" s="70" t="s">
        <v>223</v>
      </c>
      <c r="C57" s="69"/>
      <c r="D57" s="10">
        <v>1000</v>
      </c>
      <c r="E57" s="10">
        <v>1000</v>
      </c>
      <c r="F57" s="10">
        <v>1000</v>
      </c>
      <c r="G57" s="7"/>
      <c r="H57" s="7"/>
      <c r="I57" s="8"/>
      <c r="J57" s="8"/>
    </row>
    <row r="58" spans="1:10" ht="12.75">
      <c r="A58" s="67" t="s">
        <v>224</v>
      </c>
      <c r="B58" s="70" t="s">
        <v>225</v>
      </c>
      <c r="C58" s="69"/>
      <c r="D58" s="10"/>
      <c r="E58" s="10"/>
      <c r="F58" s="10"/>
      <c r="G58" s="7"/>
      <c r="H58" s="7"/>
      <c r="I58" s="8"/>
      <c r="J58" s="8"/>
    </row>
    <row r="59" spans="1:10" ht="12.75">
      <c r="A59" s="77" t="s">
        <v>226</v>
      </c>
      <c r="B59" s="70" t="s">
        <v>227</v>
      </c>
      <c r="C59" s="69"/>
      <c r="D59" s="10">
        <v>3000</v>
      </c>
      <c r="E59" s="10">
        <v>3000</v>
      </c>
      <c r="F59" s="10">
        <v>3000</v>
      </c>
      <c r="G59" s="7">
        <v>224</v>
      </c>
      <c r="H59" s="7">
        <v>112</v>
      </c>
      <c r="I59" s="8"/>
      <c r="J59" s="8"/>
    </row>
    <row r="60" spans="1:10" ht="12.75">
      <c r="A60" s="77" t="s">
        <v>228</v>
      </c>
      <c r="B60" s="68" t="s">
        <v>229</v>
      </c>
      <c r="C60" s="69"/>
      <c r="D60" s="10"/>
      <c r="E60" s="10"/>
      <c r="F60" s="10"/>
      <c r="G60" s="7"/>
      <c r="H60" s="7"/>
      <c r="I60" s="8"/>
      <c r="J60" s="8"/>
    </row>
    <row r="61" spans="1:10" ht="12.75">
      <c r="A61" s="77" t="s">
        <v>230</v>
      </c>
      <c r="B61" s="70" t="s">
        <v>231</v>
      </c>
      <c r="C61" s="69"/>
      <c r="D61" s="10"/>
      <c r="E61" s="10"/>
      <c r="F61" s="10"/>
      <c r="G61" s="7"/>
      <c r="H61" s="7"/>
      <c r="I61" s="8"/>
      <c r="J61" s="8"/>
    </row>
    <row r="62" spans="1:10" s="11" customFormat="1" ht="12.75">
      <c r="A62" s="77" t="s">
        <v>232</v>
      </c>
      <c r="B62" s="70" t="s">
        <v>233</v>
      </c>
      <c r="C62" s="69"/>
      <c r="D62" s="10"/>
      <c r="E62" s="10"/>
      <c r="F62" s="10"/>
      <c r="G62" s="10"/>
      <c r="H62" s="10"/>
      <c r="I62" s="8"/>
      <c r="J62" s="8"/>
    </row>
    <row r="63" spans="1:10" ht="12.75">
      <c r="A63" s="67" t="s">
        <v>234</v>
      </c>
      <c r="B63" s="65" t="s">
        <v>235</v>
      </c>
      <c r="C63" s="75">
        <f aca="true" t="shared" si="18" ref="C63:H63">+C64+C65</f>
        <v>0</v>
      </c>
      <c r="D63" s="75">
        <f t="shared" si="18"/>
        <v>5000</v>
      </c>
      <c r="E63" s="75">
        <f t="shared" si="18"/>
        <v>5000</v>
      </c>
      <c r="F63" s="75">
        <f t="shared" si="18"/>
        <v>5000</v>
      </c>
      <c r="G63" s="75">
        <f t="shared" si="18"/>
        <v>0</v>
      </c>
      <c r="H63" s="75">
        <f t="shared" si="18"/>
        <v>0</v>
      </c>
      <c r="I63" s="8"/>
      <c r="J63" s="8"/>
    </row>
    <row r="64" spans="1:10" ht="13.5" customHeight="1">
      <c r="A64" s="77" t="s">
        <v>236</v>
      </c>
      <c r="B64" s="70" t="s">
        <v>237</v>
      </c>
      <c r="C64" s="69"/>
      <c r="D64" s="10"/>
      <c r="E64" s="10"/>
      <c r="F64" s="10"/>
      <c r="G64" s="7"/>
      <c r="H64" s="7"/>
      <c r="I64" s="8"/>
      <c r="J64" s="8"/>
    </row>
    <row r="65" spans="1:10" s="11" customFormat="1" ht="12.75">
      <c r="A65" s="77" t="s">
        <v>238</v>
      </c>
      <c r="B65" s="70" t="s">
        <v>239</v>
      </c>
      <c r="C65" s="69"/>
      <c r="D65" s="10">
        <v>5000</v>
      </c>
      <c r="E65" s="10">
        <v>5000</v>
      </c>
      <c r="F65" s="10">
        <v>5000</v>
      </c>
      <c r="G65" s="76"/>
      <c r="H65" s="76"/>
      <c r="I65" s="8"/>
      <c r="J65" s="8"/>
    </row>
    <row r="66" spans="1:10" s="11" customFormat="1" ht="12.75">
      <c r="A66" s="67" t="s">
        <v>240</v>
      </c>
      <c r="B66" s="65" t="s">
        <v>156</v>
      </c>
      <c r="C66" s="64">
        <f>+C67</f>
        <v>0</v>
      </c>
      <c r="D66" s="64">
        <f aca="true" t="shared" si="19" ref="D66:H67">+D67</f>
        <v>0</v>
      </c>
      <c r="E66" s="64">
        <f t="shared" si="19"/>
        <v>0</v>
      </c>
      <c r="F66" s="64">
        <f t="shared" si="19"/>
        <v>0</v>
      </c>
      <c r="G66" s="64">
        <f t="shared" si="19"/>
        <v>0</v>
      </c>
      <c r="H66" s="64">
        <f t="shared" si="19"/>
        <v>0</v>
      </c>
      <c r="I66" s="8"/>
      <c r="J66" s="8"/>
    </row>
    <row r="67" spans="1:10" ht="12.75">
      <c r="A67" s="77" t="s">
        <v>241</v>
      </c>
      <c r="B67" s="65" t="s">
        <v>242</v>
      </c>
      <c r="C67" s="64">
        <f>+C68</f>
        <v>0</v>
      </c>
      <c r="D67" s="64">
        <f t="shared" si="19"/>
        <v>0</v>
      </c>
      <c r="E67" s="64">
        <f t="shared" si="19"/>
        <v>0</v>
      </c>
      <c r="F67" s="64">
        <f t="shared" si="19"/>
        <v>0</v>
      </c>
      <c r="G67" s="64">
        <f t="shared" si="19"/>
        <v>0</v>
      </c>
      <c r="H67" s="64">
        <f t="shared" si="19"/>
        <v>0</v>
      </c>
      <c r="I67" s="8"/>
      <c r="J67" s="8"/>
    </row>
    <row r="68" spans="1:10" s="11" customFormat="1" ht="12.75">
      <c r="A68" s="77" t="s">
        <v>243</v>
      </c>
      <c r="B68" s="70" t="s">
        <v>244</v>
      </c>
      <c r="C68" s="69"/>
      <c r="D68" s="10"/>
      <c r="E68" s="10"/>
      <c r="F68" s="10"/>
      <c r="G68" s="10"/>
      <c r="H68" s="10"/>
      <c r="I68" s="8"/>
      <c r="J68" s="8"/>
    </row>
    <row r="69" spans="1:10" s="11" customFormat="1" ht="12.75">
      <c r="A69" s="77"/>
      <c r="B69" s="116" t="s">
        <v>351</v>
      </c>
      <c r="C69" s="69">
        <f aca="true" t="shared" si="20" ref="C69:H69">C70+C71</f>
        <v>0</v>
      </c>
      <c r="D69" s="69">
        <f t="shared" si="20"/>
        <v>0</v>
      </c>
      <c r="E69" s="69">
        <f t="shared" si="20"/>
        <v>0</v>
      </c>
      <c r="F69" s="69">
        <f t="shared" si="20"/>
        <v>0</v>
      </c>
      <c r="G69" s="69">
        <f t="shared" si="20"/>
        <v>0</v>
      </c>
      <c r="H69" s="69">
        <f t="shared" si="20"/>
        <v>0</v>
      </c>
      <c r="I69" s="8"/>
      <c r="J69" s="8"/>
    </row>
    <row r="70" spans="1:10" s="11" customFormat="1" ht="12.75">
      <c r="A70" s="77"/>
      <c r="B70" s="70" t="s">
        <v>352</v>
      </c>
      <c r="C70" s="69"/>
      <c r="D70" s="10"/>
      <c r="E70" s="10"/>
      <c r="F70" s="10"/>
      <c r="G70" s="10"/>
      <c r="H70" s="10"/>
      <c r="I70" s="8"/>
      <c r="J70" s="8"/>
    </row>
    <row r="71" spans="1:10" s="11" customFormat="1" ht="12.75">
      <c r="A71" s="77"/>
      <c r="B71" s="70" t="s">
        <v>392</v>
      </c>
      <c r="C71" s="69"/>
      <c r="D71" s="10"/>
      <c r="E71" s="10"/>
      <c r="F71" s="10"/>
      <c r="G71" s="10"/>
      <c r="H71" s="10"/>
      <c r="I71" s="8"/>
      <c r="J71" s="8"/>
    </row>
    <row r="72" spans="1:10" s="11" customFormat="1" ht="12.75">
      <c r="A72" s="67" t="s">
        <v>245</v>
      </c>
      <c r="B72" s="65" t="s">
        <v>160</v>
      </c>
      <c r="C72" s="66">
        <f aca="true" t="shared" si="21" ref="C72:H72">+C73</f>
        <v>0</v>
      </c>
      <c r="D72" s="66">
        <f t="shared" si="21"/>
        <v>0</v>
      </c>
      <c r="E72" s="66">
        <f t="shared" si="21"/>
        <v>0</v>
      </c>
      <c r="F72" s="66">
        <f t="shared" si="21"/>
        <v>0</v>
      </c>
      <c r="G72" s="66">
        <f t="shared" si="21"/>
        <v>0</v>
      </c>
      <c r="H72" s="66">
        <f t="shared" si="21"/>
        <v>0</v>
      </c>
      <c r="I72" s="8"/>
      <c r="J72" s="8"/>
    </row>
    <row r="73" spans="1:10" s="11" customFormat="1" ht="12.75">
      <c r="A73" s="67" t="s">
        <v>246</v>
      </c>
      <c r="B73" s="65" t="s">
        <v>162</v>
      </c>
      <c r="C73" s="66">
        <f aca="true" t="shared" si="22" ref="C73:H73">+C74+C79</f>
        <v>0</v>
      </c>
      <c r="D73" s="66">
        <f t="shared" si="22"/>
        <v>0</v>
      </c>
      <c r="E73" s="66">
        <f t="shared" si="22"/>
        <v>0</v>
      </c>
      <c r="F73" s="66">
        <f t="shared" si="22"/>
        <v>0</v>
      </c>
      <c r="G73" s="66">
        <f t="shared" si="22"/>
        <v>0</v>
      </c>
      <c r="H73" s="66">
        <f t="shared" si="22"/>
        <v>0</v>
      </c>
      <c r="I73" s="8"/>
      <c r="J73" s="8"/>
    </row>
    <row r="74" spans="1:10" ht="12.75">
      <c r="A74" s="67" t="s">
        <v>247</v>
      </c>
      <c r="B74" s="65" t="s">
        <v>248</v>
      </c>
      <c r="C74" s="66">
        <f aca="true" t="shared" si="23" ref="C74:H74">+C76+C78+C77+C75</f>
        <v>0</v>
      </c>
      <c r="D74" s="66">
        <f t="shared" si="23"/>
        <v>0</v>
      </c>
      <c r="E74" s="66">
        <f t="shared" si="23"/>
        <v>0</v>
      </c>
      <c r="F74" s="66">
        <f t="shared" si="23"/>
        <v>0</v>
      </c>
      <c r="G74" s="66">
        <f t="shared" si="23"/>
        <v>0</v>
      </c>
      <c r="H74" s="66">
        <f t="shared" si="23"/>
        <v>0</v>
      </c>
      <c r="I74" s="8"/>
      <c r="J74" s="8"/>
    </row>
    <row r="75" spans="1:10" ht="12.75">
      <c r="A75" s="67"/>
      <c r="B75" s="78" t="s">
        <v>249</v>
      </c>
      <c r="C75" s="66"/>
      <c r="D75" s="10"/>
      <c r="E75" s="10"/>
      <c r="F75" s="10"/>
      <c r="G75" s="7"/>
      <c r="H75" s="7"/>
      <c r="I75" s="8"/>
      <c r="J75" s="8"/>
    </row>
    <row r="76" spans="1:10" ht="12.75">
      <c r="A76" s="77" t="s">
        <v>250</v>
      </c>
      <c r="B76" s="70" t="s">
        <v>251</v>
      </c>
      <c r="C76" s="69"/>
      <c r="D76" s="10"/>
      <c r="E76" s="10"/>
      <c r="F76" s="10"/>
      <c r="G76" s="7"/>
      <c r="H76" s="7"/>
      <c r="I76" s="8"/>
      <c r="J76" s="8"/>
    </row>
    <row r="77" spans="1:10" ht="12.75">
      <c r="A77" s="77" t="s">
        <v>252</v>
      </c>
      <c r="B77" s="68" t="s">
        <v>253</v>
      </c>
      <c r="C77" s="69"/>
      <c r="D77" s="10"/>
      <c r="E77" s="10"/>
      <c r="F77" s="10"/>
      <c r="G77" s="7"/>
      <c r="H77" s="7"/>
      <c r="I77" s="8"/>
      <c r="J77" s="8"/>
    </row>
    <row r="78" spans="1:10" ht="12.75">
      <c r="A78" s="77" t="s">
        <v>254</v>
      </c>
      <c r="B78" s="70" t="s">
        <v>255</v>
      </c>
      <c r="C78" s="69"/>
      <c r="D78" s="10"/>
      <c r="E78" s="10"/>
      <c r="F78" s="10"/>
      <c r="G78" s="7"/>
      <c r="H78" s="7"/>
      <c r="I78" s="8"/>
      <c r="J78" s="8"/>
    </row>
    <row r="79" spans="1:10" ht="12.75">
      <c r="A79" s="109"/>
      <c r="B79" s="68" t="s">
        <v>256</v>
      </c>
      <c r="C79" s="69"/>
      <c r="D79" s="10"/>
      <c r="E79" s="10"/>
      <c r="F79" s="10"/>
      <c r="G79" s="7"/>
      <c r="H79" s="7"/>
      <c r="I79" s="8"/>
      <c r="J79" s="8"/>
    </row>
    <row r="80" spans="1:10" s="111" customFormat="1" ht="11.25" customHeight="1">
      <c r="A80" s="77" t="s">
        <v>168</v>
      </c>
      <c r="B80" s="65" t="s">
        <v>257</v>
      </c>
      <c r="C80" s="69"/>
      <c r="D80" s="10"/>
      <c r="E80" s="10"/>
      <c r="F80" s="10"/>
      <c r="G80" s="7"/>
      <c r="H80" s="7"/>
      <c r="I80" s="8"/>
      <c r="J80" s="8"/>
    </row>
    <row r="81" spans="1:10" s="111" customFormat="1" ht="12.75">
      <c r="A81" s="77" t="s">
        <v>258</v>
      </c>
      <c r="B81" s="65" t="s">
        <v>259</v>
      </c>
      <c r="C81" s="64">
        <f aca="true" t="shared" si="24" ref="C81:H81">+C39-C83+C22+C72+C164+C69</f>
        <v>0</v>
      </c>
      <c r="D81" s="64">
        <f t="shared" si="24"/>
        <v>16133190</v>
      </c>
      <c r="E81" s="64">
        <f t="shared" si="24"/>
        <v>16133190</v>
      </c>
      <c r="F81" s="64">
        <f t="shared" si="24"/>
        <v>16133190</v>
      </c>
      <c r="G81" s="64">
        <f t="shared" si="24"/>
        <v>12487214</v>
      </c>
      <c r="H81" s="64">
        <f t="shared" si="24"/>
        <v>6432119</v>
      </c>
      <c r="I81" s="8"/>
      <c r="J81" s="8"/>
    </row>
    <row r="82" spans="1:10" s="111" customFormat="1" ht="12.75">
      <c r="A82" s="77"/>
      <c r="B82" s="118" t="s">
        <v>355</v>
      </c>
      <c r="C82" s="64"/>
      <c r="D82" s="64"/>
      <c r="E82" s="64"/>
      <c r="F82" s="64"/>
      <c r="G82" s="64"/>
      <c r="H82" s="64"/>
      <c r="I82" s="8"/>
      <c r="J82" s="8"/>
    </row>
    <row r="83" spans="1:10" s="111" customFormat="1" ht="15">
      <c r="A83" s="77"/>
      <c r="B83" s="73" t="s">
        <v>260</v>
      </c>
      <c r="C83" s="79">
        <f aca="true" t="shared" si="25" ref="C83:H83">+C84+C125+C146+C148+C159+C161</f>
        <v>0</v>
      </c>
      <c r="D83" s="79">
        <f t="shared" si="25"/>
        <v>101492670</v>
      </c>
      <c r="E83" s="79">
        <f t="shared" si="25"/>
        <v>101144750</v>
      </c>
      <c r="F83" s="79">
        <f t="shared" si="25"/>
        <v>101144750</v>
      </c>
      <c r="G83" s="79">
        <f t="shared" si="25"/>
        <v>50723104</v>
      </c>
      <c r="H83" s="79">
        <f t="shared" si="25"/>
        <v>27504012</v>
      </c>
      <c r="I83" s="8"/>
      <c r="J83" s="8"/>
    </row>
    <row r="84" spans="1:10" s="111" customFormat="1" ht="25.5">
      <c r="A84" s="67" t="s">
        <v>261</v>
      </c>
      <c r="B84" s="65" t="s">
        <v>262</v>
      </c>
      <c r="C84" s="66">
        <f aca="true" t="shared" si="26" ref="C84:H84">+C85+C92+C105+C121+C123</f>
        <v>0</v>
      </c>
      <c r="D84" s="66">
        <f t="shared" si="26"/>
        <v>53176820</v>
      </c>
      <c r="E84" s="66">
        <f t="shared" si="26"/>
        <v>53433310</v>
      </c>
      <c r="F84" s="66">
        <f t="shared" si="26"/>
        <v>53433310</v>
      </c>
      <c r="G84" s="66">
        <f t="shared" si="26"/>
        <v>19032503</v>
      </c>
      <c r="H84" s="66">
        <f t="shared" si="26"/>
        <v>10499932</v>
      </c>
      <c r="I84" s="8"/>
      <c r="J84" s="8"/>
    </row>
    <row r="85" spans="1:10" s="111" customFormat="1" ht="12.75">
      <c r="A85" s="77" t="s">
        <v>263</v>
      </c>
      <c r="B85" s="65" t="s">
        <v>264</v>
      </c>
      <c r="C85" s="64">
        <f aca="true" t="shared" si="27" ref="C85:H85">+C86+C89+C90+C87+C88</f>
        <v>0</v>
      </c>
      <c r="D85" s="64">
        <f t="shared" si="27"/>
        <v>16549230</v>
      </c>
      <c r="E85" s="64">
        <f t="shared" si="27"/>
        <v>15350230</v>
      </c>
      <c r="F85" s="64">
        <f t="shared" si="27"/>
        <v>15350230</v>
      </c>
      <c r="G85" s="64">
        <f t="shared" si="27"/>
        <v>9720616</v>
      </c>
      <c r="H85" s="64">
        <f t="shared" si="27"/>
        <v>5946451</v>
      </c>
      <c r="I85" s="8"/>
      <c r="J85" s="8"/>
    </row>
    <row r="86" spans="1:10" ht="12.75">
      <c r="A86" s="77"/>
      <c r="B86" s="68" t="s">
        <v>265</v>
      </c>
      <c r="C86" s="69"/>
      <c r="D86" s="10">
        <v>15974000</v>
      </c>
      <c r="E86" s="10">
        <v>14772000</v>
      </c>
      <c r="F86" s="10">
        <v>14772000</v>
      </c>
      <c r="G86" s="7">
        <v>9317990</v>
      </c>
      <c r="H86" s="7">
        <v>5553470</v>
      </c>
      <c r="I86" s="8"/>
      <c r="J86" s="8"/>
    </row>
    <row r="87" spans="1:10" ht="12.75">
      <c r="A87" s="77"/>
      <c r="B87" s="68" t="s">
        <v>368</v>
      </c>
      <c r="C87" s="69"/>
      <c r="D87" s="10"/>
      <c r="E87" s="10"/>
      <c r="F87" s="10"/>
      <c r="G87" s="7"/>
      <c r="H87" s="7"/>
      <c r="I87" s="8"/>
      <c r="J87" s="8"/>
    </row>
    <row r="88" spans="1:10" ht="12.75">
      <c r="A88" s="77"/>
      <c r="B88" s="68" t="s">
        <v>369</v>
      </c>
      <c r="C88" s="69"/>
      <c r="D88" s="10">
        <v>10000</v>
      </c>
      <c r="E88" s="10"/>
      <c r="F88" s="10"/>
      <c r="G88" s="7"/>
      <c r="H88" s="7"/>
      <c r="I88" s="8"/>
      <c r="J88" s="8"/>
    </row>
    <row r="89" spans="1:10" ht="12.75">
      <c r="A89" s="77"/>
      <c r="B89" s="68" t="s">
        <v>266</v>
      </c>
      <c r="C89" s="69"/>
      <c r="D89" s="10">
        <v>18230</v>
      </c>
      <c r="E89" s="10">
        <v>18230</v>
      </c>
      <c r="F89" s="10">
        <v>18230</v>
      </c>
      <c r="G89" s="7">
        <v>18223</v>
      </c>
      <c r="H89" s="7">
        <v>8578</v>
      </c>
      <c r="I89" s="8"/>
      <c r="J89" s="8"/>
    </row>
    <row r="90" spans="1:10" ht="38.25">
      <c r="A90" s="77"/>
      <c r="B90" s="68" t="s">
        <v>366</v>
      </c>
      <c r="C90" s="69"/>
      <c r="D90" s="10">
        <v>547000</v>
      </c>
      <c r="E90" s="10">
        <v>560000</v>
      </c>
      <c r="F90" s="10">
        <v>560000</v>
      </c>
      <c r="G90" s="7">
        <v>384403</v>
      </c>
      <c r="H90" s="7">
        <v>384403</v>
      </c>
      <c r="I90" s="8"/>
      <c r="J90" s="8"/>
    </row>
    <row r="91" spans="1:10" s="11" customFormat="1" ht="12.75">
      <c r="A91" s="77"/>
      <c r="B91" s="68" t="s">
        <v>355</v>
      </c>
      <c r="C91" s="69"/>
      <c r="D91" s="10"/>
      <c r="E91" s="10"/>
      <c r="F91" s="10"/>
      <c r="G91" s="7">
        <v>-2559</v>
      </c>
      <c r="H91" s="7">
        <v>-1588</v>
      </c>
      <c r="I91" s="8"/>
      <c r="J91" s="8"/>
    </row>
    <row r="92" spans="1:10" ht="25.5">
      <c r="A92" s="77" t="s">
        <v>267</v>
      </c>
      <c r="B92" s="65" t="s">
        <v>268</v>
      </c>
      <c r="C92" s="69">
        <f aca="true" t="shared" si="28" ref="C92:H92">C93+C94+C95+C96+C97+C98+C100+C99+C101</f>
        <v>0</v>
      </c>
      <c r="D92" s="69">
        <f t="shared" si="28"/>
        <v>18027000</v>
      </c>
      <c r="E92" s="69">
        <f t="shared" si="28"/>
        <v>19667220</v>
      </c>
      <c r="F92" s="69">
        <f t="shared" si="28"/>
        <v>19667220</v>
      </c>
      <c r="G92" s="69">
        <f t="shared" si="28"/>
        <v>4727625</v>
      </c>
      <c r="H92" s="69">
        <f t="shared" si="28"/>
        <v>2267164</v>
      </c>
      <c r="I92" s="8"/>
      <c r="J92" s="8"/>
    </row>
    <row r="93" spans="1:10" ht="12.75">
      <c r="A93" s="77"/>
      <c r="B93" s="84" t="s">
        <v>269</v>
      </c>
      <c r="C93" s="69"/>
      <c r="D93" s="93">
        <v>921700</v>
      </c>
      <c r="E93" s="10">
        <v>649610</v>
      </c>
      <c r="F93" s="10">
        <v>649610</v>
      </c>
      <c r="G93" s="10">
        <v>39260</v>
      </c>
      <c r="H93" s="10">
        <v>18045</v>
      </c>
      <c r="I93" s="8"/>
      <c r="J93" s="8"/>
    </row>
    <row r="94" spans="1:10" ht="12.75">
      <c r="A94" s="77"/>
      <c r="B94" s="84" t="s">
        <v>270</v>
      </c>
      <c r="C94" s="69"/>
      <c r="D94" s="93"/>
      <c r="E94" s="10"/>
      <c r="F94" s="10"/>
      <c r="G94" s="7"/>
      <c r="H94" s="7"/>
      <c r="I94" s="8"/>
      <c r="J94" s="8"/>
    </row>
    <row r="95" spans="1:10" ht="12.75">
      <c r="A95" s="77"/>
      <c r="B95" s="84" t="s">
        <v>271</v>
      </c>
      <c r="C95" s="69"/>
      <c r="D95" s="93">
        <v>2006910</v>
      </c>
      <c r="E95" s="10">
        <v>2151410</v>
      </c>
      <c r="F95" s="10">
        <v>2151410</v>
      </c>
      <c r="G95" s="7">
        <v>697834</v>
      </c>
      <c r="H95" s="7">
        <v>142535</v>
      </c>
      <c r="I95" s="8"/>
      <c r="J95" s="8"/>
    </row>
    <row r="96" spans="1:10" ht="12.75">
      <c r="A96" s="77"/>
      <c r="B96" s="84" t="s">
        <v>272</v>
      </c>
      <c r="C96" s="69"/>
      <c r="D96" s="93">
        <v>11029140</v>
      </c>
      <c r="E96" s="10">
        <v>12507110</v>
      </c>
      <c r="F96" s="10">
        <v>12507110</v>
      </c>
      <c r="G96" s="7">
        <v>2778115</v>
      </c>
      <c r="H96" s="7">
        <v>1337983</v>
      </c>
      <c r="I96" s="8"/>
      <c r="J96" s="8"/>
    </row>
    <row r="97" spans="1:10" ht="12.75">
      <c r="A97" s="77"/>
      <c r="B97" s="87" t="s">
        <v>273</v>
      </c>
      <c r="C97" s="69"/>
      <c r="D97" s="94"/>
      <c r="E97" s="10"/>
      <c r="F97" s="10"/>
      <c r="G97" s="7"/>
      <c r="H97" s="7"/>
      <c r="I97" s="8"/>
      <c r="J97" s="8"/>
    </row>
    <row r="98" spans="1:10" ht="25.5">
      <c r="A98" s="77"/>
      <c r="B98" s="84" t="s">
        <v>274</v>
      </c>
      <c r="C98" s="69"/>
      <c r="D98" s="93">
        <v>536570</v>
      </c>
      <c r="E98" s="10">
        <v>577730</v>
      </c>
      <c r="F98" s="10">
        <v>577730</v>
      </c>
      <c r="G98" s="7">
        <v>121441</v>
      </c>
      <c r="H98" s="7">
        <v>35299</v>
      </c>
      <c r="I98" s="8"/>
      <c r="J98" s="8"/>
    </row>
    <row r="99" spans="1:10" ht="12.75">
      <c r="A99" s="77"/>
      <c r="B99" s="88" t="s">
        <v>275</v>
      </c>
      <c r="C99" s="69"/>
      <c r="D99" s="95"/>
      <c r="E99" s="10"/>
      <c r="F99" s="10"/>
      <c r="G99" s="7"/>
      <c r="H99" s="7"/>
      <c r="I99" s="8"/>
      <c r="J99" s="8"/>
    </row>
    <row r="100" spans="1:10" ht="12.75">
      <c r="A100" s="77"/>
      <c r="B100" s="84" t="s">
        <v>361</v>
      </c>
      <c r="C100" s="69"/>
      <c r="D100" s="69">
        <v>3532680</v>
      </c>
      <c r="E100" s="69">
        <v>3781360</v>
      </c>
      <c r="F100" s="69">
        <v>3781360</v>
      </c>
      <c r="G100" s="69">
        <v>1090975</v>
      </c>
      <c r="H100" s="69">
        <v>733302</v>
      </c>
      <c r="I100" s="8"/>
      <c r="J100" s="8"/>
    </row>
    <row r="101" spans="1:10" ht="25.5">
      <c r="A101" s="77"/>
      <c r="B101" s="117" t="s">
        <v>362</v>
      </c>
      <c r="C101" s="69">
        <f aca="true" t="shared" si="29" ref="C101:H101">C102+C103</f>
        <v>0</v>
      </c>
      <c r="D101" s="69">
        <f t="shared" si="29"/>
        <v>0</v>
      </c>
      <c r="E101" s="69">
        <f t="shared" si="29"/>
        <v>0</v>
      </c>
      <c r="F101" s="69">
        <f t="shared" si="29"/>
        <v>0</v>
      </c>
      <c r="G101" s="69">
        <f t="shared" si="29"/>
        <v>0</v>
      </c>
      <c r="H101" s="69">
        <f t="shared" si="29"/>
        <v>0</v>
      </c>
      <c r="I101" s="8"/>
      <c r="J101" s="8"/>
    </row>
    <row r="102" spans="1:10" ht="25.5">
      <c r="A102" s="77"/>
      <c r="B102" s="88" t="s">
        <v>363</v>
      </c>
      <c r="C102" s="69"/>
      <c r="D102" s="95"/>
      <c r="E102" s="10"/>
      <c r="F102" s="10"/>
      <c r="G102" s="7"/>
      <c r="H102" s="7"/>
      <c r="I102" s="8"/>
      <c r="J102" s="8"/>
    </row>
    <row r="103" spans="1:10" ht="12.75">
      <c r="A103" s="77"/>
      <c r="B103" s="88" t="s">
        <v>364</v>
      </c>
      <c r="C103" s="69"/>
      <c r="D103" s="95"/>
      <c r="E103" s="10"/>
      <c r="F103" s="10"/>
      <c r="G103" s="7"/>
      <c r="H103" s="7"/>
      <c r="I103" s="8"/>
      <c r="J103" s="8"/>
    </row>
    <row r="104" spans="1:10" ht="12.75">
      <c r="A104" s="77"/>
      <c r="B104" s="88" t="s">
        <v>355</v>
      </c>
      <c r="C104" s="69"/>
      <c r="D104" s="95"/>
      <c r="E104" s="10"/>
      <c r="F104" s="10"/>
      <c r="G104" s="7"/>
      <c r="H104" s="7"/>
      <c r="I104" s="8"/>
      <c r="J104" s="8"/>
    </row>
    <row r="105" spans="1:10" ht="25.5">
      <c r="A105" s="77" t="s">
        <v>276</v>
      </c>
      <c r="B105" s="65" t="s">
        <v>277</v>
      </c>
      <c r="C105" s="69">
        <f aca="true" t="shared" si="30" ref="C105:H105">C106+C107+C108+C109+C110+C111+C112+C113+C114+C115</f>
        <v>0</v>
      </c>
      <c r="D105" s="69">
        <f t="shared" si="30"/>
        <v>2136940</v>
      </c>
      <c r="E105" s="69">
        <f t="shared" si="30"/>
        <v>1967210</v>
      </c>
      <c r="F105" s="69">
        <f t="shared" si="30"/>
        <v>1967210</v>
      </c>
      <c r="G105" s="69">
        <f t="shared" si="30"/>
        <v>448632</v>
      </c>
      <c r="H105" s="69">
        <f t="shared" si="30"/>
        <v>197317</v>
      </c>
      <c r="I105" s="8"/>
      <c r="J105" s="8"/>
    </row>
    <row r="106" spans="1:10" ht="12.75">
      <c r="A106" s="77"/>
      <c r="B106" s="84" t="s">
        <v>272</v>
      </c>
      <c r="C106" s="69"/>
      <c r="D106" s="93">
        <v>2035980</v>
      </c>
      <c r="E106" s="10">
        <v>1778760</v>
      </c>
      <c r="F106" s="10">
        <v>1778760</v>
      </c>
      <c r="G106" s="7">
        <v>342342</v>
      </c>
      <c r="H106" s="7">
        <v>168390</v>
      </c>
      <c r="I106" s="8"/>
      <c r="J106" s="8"/>
    </row>
    <row r="107" spans="1:10" ht="25.5">
      <c r="A107" s="77"/>
      <c r="B107" s="89" t="s">
        <v>278</v>
      </c>
      <c r="C107" s="69"/>
      <c r="D107" s="96">
        <v>6750</v>
      </c>
      <c r="E107" s="10">
        <v>7680</v>
      </c>
      <c r="F107" s="10">
        <v>7680</v>
      </c>
      <c r="G107" s="7">
        <v>1542</v>
      </c>
      <c r="H107" s="7"/>
      <c r="I107" s="8"/>
      <c r="J107" s="8"/>
    </row>
    <row r="108" spans="1:10" ht="12.75">
      <c r="A108" s="77"/>
      <c r="B108" s="90" t="s">
        <v>279</v>
      </c>
      <c r="C108" s="69"/>
      <c r="D108" s="97">
        <v>94210</v>
      </c>
      <c r="E108" s="10">
        <v>180770</v>
      </c>
      <c r="F108" s="10">
        <v>180770</v>
      </c>
      <c r="G108" s="7">
        <v>104748</v>
      </c>
      <c r="H108" s="7">
        <v>28927</v>
      </c>
      <c r="I108" s="8"/>
      <c r="J108" s="8"/>
    </row>
    <row r="109" spans="1:253" s="11" customFormat="1" ht="25.5">
      <c r="A109" s="77"/>
      <c r="B109" s="90" t="s">
        <v>280</v>
      </c>
      <c r="C109" s="69"/>
      <c r="D109" s="97"/>
      <c r="E109" s="10"/>
      <c r="F109" s="10"/>
      <c r="G109" s="7"/>
      <c r="H109" s="7"/>
      <c r="I109" s="8"/>
      <c r="J109" s="8"/>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c r="FX109" s="20"/>
      <c r="FY109" s="20"/>
      <c r="FZ109" s="20"/>
      <c r="GA109" s="20"/>
      <c r="GB109" s="20"/>
      <c r="GC109" s="20"/>
      <c r="GD109" s="20"/>
      <c r="GE109" s="20"/>
      <c r="GF109" s="20"/>
      <c r="GG109" s="20"/>
      <c r="GH109" s="20"/>
      <c r="GI109" s="20"/>
      <c r="GJ109" s="20"/>
      <c r="GK109" s="20"/>
      <c r="GL109" s="20"/>
      <c r="GM109" s="20"/>
      <c r="GN109" s="20"/>
      <c r="GO109" s="20"/>
      <c r="GP109" s="20"/>
      <c r="GQ109" s="20"/>
      <c r="GR109" s="20"/>
      <c r="GS109" s="20"/>
      <c r="GT109" s="20"/>
      <c r="GU109" s="20"/>
      <c r="GV109" s="20"/>
      <c r="GW109" s="20"/>
      <c r="GX109" s="20"/>
      <c r="GY109" s="20"/>
      <c r="GZ109" s="20"/>
      <c r="HA109" s="20"/>
      <c r="HB109" s="20"/>
      <c r="HC109" s="20"/>
      <c r="HD109" s="20"/>
      <c r="HE109" s="20"/>
      <c r="HF109" s="20"/>
      <c r="HG109" s="20"/>
      <c r="HH109" s="20"/>
      <c r="HI109" s="20"/>
      <c r="HJ109" s="20"/>
      <c r="HK109" s="20"/>
      <c r="HL109" s="20"/>
      <c r="HM109" s="20"/>
      <c r="HN109" s="20"/>
      <c r="HO109" s="20"/>
      <c r="HP109" s="20"/>
      <c r="HQ109" s="20"/>
      <c r="HR109" s="20"/>
      <c r="HS109" s="20"/>
      <c r="HT109" s="20"/>
      <c r="HU109" s="20"/>
      <c r="HV109" s="20"/>
      <c r="HW109" s="20"/>
      <c r="HX109" s="20"/>
      <c r="HY109" s="20"/>
      <c r="HZ109" s="20"/>
      <c r="IA109" s="20"/>
      <c r="IB109" s="20"/>
      <c r="IC109" s="20"/>
      <c r="ID109" s="20"/>
      <c r="IE109" s="20"/>
      <c r="IF109" s="20"/>
      <c r="IG109" s="20"/>
      <c r="IH109" s="20"/>
      <c r="II109" s="20"/>
      <c r="IJ109" s="20"/>
      <c r="IK109" s="20"/>
      <c r="IL109" s="20"/>
      <c r="IM109" s="20"/>
      <c r="IN109" s="20"/>
      <c r="IO109" s="20"/>
      <c r="IP109" s="20"/>
      <c r="IQ109" s="20"/>
      <c r="IR109" s="20"/>
      <c r="IS109" s="20"/>
    </row>
    <row r="110" spans="1:253" s="11" customFormat="1" ht="12.75">
      <c r="A110" s="77"/>
      <c r="B110" s="90" t="s">
        <v>281</v>
      </c>
      <c r="C110" s="69"/>
      <c r="D110" s="97"/>
      <c r="E110" s="10"/>
      <c r="F110" s="10"/>
      <c r="G110" s="7"/>
      <c r="H110" s="7"/>
      <c r="I110" s="8"/>
      <c r="J110" s="8"/>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c r="FX110" s="20"/>
      <c r="FY110" s="20"/>
      <c r="FZ110" s="20"/>
      <c r="GA110" s="20"/>
      <c r="GB110" s="20"/>
      <c r="GC110" s="20"/>
      <c r="GD110" s="20"/>
      <c r="GE110" s="20"/>
      <c r="GF110" s="20"/>
      <c r="GG110" s="20"/>
      <c r="GH110" s="20"/>
      <c r="GI110" s="20"/>
      <c r="GJ110" s="20"/>
      <c r="GK110" s="20"/>
      <c r="GL110" s="20"/>
      <c r="GM110" s="20"/>
      <c r="GN110" s="20"/>
      <c r="GO110" s="20"/>
      <c r="GP110" s="20"/>
      <c r="GQ110" s="20"/>
      <c r="GR110" s="20"/>
      <c r="GS110" s="20"/>
      <c r="GT110" s="20"/>
      <c r="GU110" s="20"/>
      <c r="GV110" s="20"/>
      <c r="GW110" s="20"/>
      <c r="GX110" s="20"/>
      <c r="GY110" s="20"/>
      <c r="GZ110" s="20"/>
      <c r="HA110" s="20"/>
      <c r="HB110" s="20"/>
      <c r="HC110" s="20"/>
      <c r="HD110" s="20"/>
      <c r="HE110" s="20"/>
      <c r="HF110" s="20"/>
      <c r="HG110" s="20"/>
      <c r="HH110" s="20"/>
      <c r="HI110" s="20"/>
      <c r="HJ110" s="20"/>
      <c r="HK110" s="20"/>
      <c r="HL110" s="20"/>
      <c r="HM110" s="20"/>
      <c r="HN110" s="20"/>
      <c r="HO110" s="20"/>
      <c r="HP110" s="20"/>
      <c r="HQ110" s="20"/>
      <c r="HR110" s="20"/>
      <c r="HS110" s="20"/>
      <c r="HT110" s="20"/>
      <c r="HU110" s="20"/>
      <c r="HV110" s="20"/>
      <c r="HW110" s="20"/>
      <c r="HX110" s="20"/>
      <c r="HY110" s="20"/>
      <c r="HZ110" s="20"/>
      <c r="IA110" s="20"/>
      <c r="IB110" s="20"/>
      <c r="IC110" s="20"/>
      <c r="ID110" s="20"/>
      <c r="IE110" s="20"/>
      <c r="IF110" s="20"/>
      <c r="IG110" s="20"/>
      <c r="IH110" s="20"/>
      <c r="II110" s="20"/>
      <c r="IJ110" s="20"/>
      <c r="IK110" s="20"/>
      <c r="IL110" s="20"/>
      <c r="IM110" s="20"/>
      <c r="IN110" s="20"/>
      <c r="IO110" s="20"/>
      <c r="IP110" s="20"/>
      <c r="IQ110" s="20"/>
      <c r="IR110" s="20"/>
      <c r="IS110" s="20"/>
    </row>
    <row r="111" spans="1:10" s="11" customFormat="1" ht="12.75">
      <c r="A111" s="77"/>
      <c r="B111" s="84" t="s">
        <v>269</v>
      </c>
      <c r="C111" s="69"/>
      <c r="D111" s="93"/>
      <c r="E111" s="10"/>
      <c r="F111" s="10"/>
      <c r="G111" s="7"/>
      <c r="H111" s="7"/>
      <c r="I111" s="8"/>
      <c r="J111" s="8"/>
    </row>
    <row r="112" spans="1:10" s="11" customFormat="1" ht="12.75">
      <c r="A112" s="77"/>
      <c r="B112" s="90" t="s">
        <v>282</v>
      </c>
      <c r="C112" s="69"/>
      <c r="D112" s="97"/>
      <c r="E112" s="10"/>
      <c r="F112" s="10"/>
      <c r="G112" s="80"/>
      <c r="H112" s="80"/>
      <c r="I112" s="8"/>
      <c r="J112" s="8"/>
    </row>
    <row r="113" spans="1:253" ht="12.75">
      <c r="A113" s="77"/>
      <c r="B113" s="90" t="s">
        <v>283</v>
      </c>
      <c r="C113" s="69"/>
      <c r="D113" s="97"/>
      <c r="E113" s="10"/>
      <c r="F113" s="10"/>
      <c r="G113" s="80"/>
      <c r="H113" s="80"/>
      <c r="I113" s="8"/>
      <c r="J113" s="8"/>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row>
    <row r="114" spans="1:10" s="11" customFormat="1" ht="25.5">
      <c r="A114" s="77"/>
      <c r="B114" s="90" t="s">
        <v>340</v>
      </c>
      <c r="C114" s="69"/>
      <c r="D114" s="97"/>
      <c r="E114" s="10"/>
      <c r="F114" s="10"/>
      <c r="G114" s="80"/>
      <c r="H114" s="80"/>
      <c r="I114" s="8"/>
      <c r="J114" s="8"/>
    </row>
    <row r="115" spans="1:10" s="11" customFormat="1" ht="25.5">
      <c r="A115" s="77"/>
      <c r="B115" s="90" t="s">
        <v>341</v>
      </c>
      <c r="C115" s="69">
        <f aca="true" t="shared" si="31" ref="C115:H115">C116+C117+C118+C119</f>
        <v>0</v>
      </c>
      <c r="D115" s="69">
        <f t="shared" si="31"/>
        <v>0</v>
      </c>
      <c r="E115" s="69">
        <f t="shared" si="31"/>
        <v>0</v>
      </c>
      <c r="F115" s="69">
        <f t="shared" si="31"/>
        <v>0</v>
      </c>
      <c r="G115" s="69">
        <f t="shared" si="31"/>
        <v>0</v>
      </c>
      <c r="H115" s="69">
        <f t="shared" si="31"/>
        <v>0</v>
      </c>
      <c r="I115" s="8"/>
      <c r="J115" s="8"/>
    </row>
    <row r="116" spans="1:10" s="11" customFormat="1" ht="12.75">
      <c r="A116" s="77"/>
      <c r="B116" s="90" t="s">
        <v>306</v>
      </c>
      <c r="C116" s="69"/>
      <c r="D116" s="97"/>
      <c r="E116" s="10"/>
      <c r="F116" s="10"/>
      <c r="G116" s="80"/>
      <c r="H116" s="80"/>
      <c r="I116" s="8"/>
      <c r="J116" s="8"/>
    </row>
    <row r="117" spans="1:10" s="11" customFormat="1" ht="25.5">
      <c r="A117" s="77"/>
      <c r="B117" s="90" t="s">
        <v>307</v>
      </c>
      <c r="C117" s="69"/>
      <c r="D117" s="97"/>
      <c r="E117" s="10"/>
      <c r="F117" s="10"/>
      <c r="G117" s="80"/>
      <c r="H117" s="80"/>
      <c r="I117" s="8"/>
      <c r="J117" s="8"/>
    </row>
    <row r="118" spans="1:10" s="11" customFormat="1" ht="25.5">
      <c r="A118" s="77"/>
      <c r="B118" s="91" t="s">
        <v>308</v>
      </c>
      <c r="C118" s="69"/>
      <c r="D118" s="98"/>
      <c r="E118" s="10"/>
      <c r="F118" s="10"/>
      <c r="G118" s="80"/>
      <c r="H118" s="80"/>
      <c r="I118" s="8"/>
      <c r="J118" s="8"/>
    </row>
    <row r="119" spans="1:10" s="11" customFormat="1" ht="25.5">
      <c r="A119" s="77"/>
      <c r="B119" s="91" t="s">
        <v>309</v>
      </c>
      <c r="C119" s="69"/>
      <c r="D119" s="98"/>
      <c r="E119" s="10"/>
      <c r="F119" s="10"/>
      <c r="G119" s="80"/>
      <c r="H119" s="80"/>
      <c r="I119" s="8"/>
      <c r="J119" s="8"/>
    </row>
    <row r="120" spans="1:253" s="11" customFormat="1" ht="12.75">
      <c r="A120" s="77"/>
      <c r="B120" s="91" t="s">
        <v>355</v>
      </c>
      <c r="C120" s="69"/>
      <c r="D120" s="98"/>
      <c r="E120" s="10"/>
      <c r="F120" s="10"/>
      <c r="G120" s="80"/>
      <c r="H120" s="80"/>
      <c r="I120" s="8"/>
      <c r="J120" s="8"/>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c r="GA120" s="20"/>
      <c r="GB120" s="20"/>
      <c r="GC120" s="20"/>
      <c r="GD120" s="20"/>
      <c r="GE120" s="20"/>
      <c r="GF120" s="20"/>
      <c r="GG120" s="20"/>
      <c r="GH120" s="20"/>
      <c r="GI120" s="20"/>
      <c r="GJ120" s="20"/>
      <c r="GK120" s="20"/>
      <c r="GL120" s="20"/>
      <c r="GM120" s="20"/>
      <c r="GN120" s="20"/>
      <c r="GO120" s="20"/>
      <c r="GP120" s="20"/>
      <c r="GQ120" s="20"/>
      <c r="GR120" s="20"/>
      <c r="GS120" s="20"/>
      <c r="GT120" s="20"/>
      <c r="GU120" s="20"/>
      <c r="GV120" s="20"/>
      <c r="GW120" s="20"/>
      <c r="GX120" s="20"/>
      <c r="GY120" s="20"/>
      <c r="GZ120" s="20"/>
      <c r="HA120" s="20"/>
      <c r="HB120" s="20"/>
      <c r="HC120" s="20"/>
      <c r="HD120" s="20"/>
      <c r="HE120" s="20"/>
      <c r="HF120" s="20"/>
      <c r="HG120" s="20"/>
      <c r="HH120" s="20"/>
      <c r="HI120" s="20"/>
      <c r="HJ120" s="20"/>
      <c r="HK120" s="20"/>
      <c r="HL120" s="20"/>
      <c r="HM120" s="20"/>
      <c r="HN120" s="20"/>
      <c r="HO120" s="20"/>
      <c r="HP120" s="20"/>
      <c r="HQ120" s="20"/>
      <c r="HR120" s="20"/>
      <c r="HS120" s="20"/>
      <c r="HT120" s="20"/>
      <c r="HU120" s="20"/>
      <c r="HV120" s="20"/>
      <c r="HW120" s="20"/>
      <c r="HX120" s="20"/>
      <c r="HY120" s="20"/>
      <c r="HZ120" s="20"/>
      <c r="IA120" s="20"/>
      <c r="IB120" s="20"/>
      <c r="IC120" s="20"/>
      <c r="ID120" s="20"/>
      <c r="IE120" s="20"/>
      <c r="IF120" s="20"/>
      <c r="IG120" s="20"/>
      <c r="IH120" s="20"/>
      <c r="II120" s="20"/>
      <c r="IJ120" s="20"/>
      <c r="IK120" s="20"/>
      <c r="IL120" s="20"/>
      <c r="IM120" s="20"/>
      <c r="IN120" s="20"/>
      <c r="IO120" s="20"/>
      <c r="IP120" s="20"/>
      <c r="IQ120" s="20"/>
      <c r="IR120" s="20"/>
      <c r="IS120" s="20"/>
    </row>
    <row r="121" spans="1:10" s="11" customFormat="1" ht="12.75">
      <c r="A121" s="77" t="s">
        <v>284</v>
      </c>
      <c r="B121" s="113" t="s">
        <v>337</v>
      </c>
      <c r="C121" s="64"/>
      <c r="D121" s="10">
        <v>15647650</v>
      </c>
      <c r="E121" s="10">
        <v>15647650</v>
      </c>
      <c r="F121" s="10">
        <v>15647650</v>
      </c>
      <c r="G121" s="10">
        <v>3601790</v>
      </c>
      <c r="H121" s="10">
        <v>1822080</v>
      </c>
      <c r="I121" s="8"/>
      <c r="J121" s="8"/>
    </row>
    <row r="122" spans="1:10" s="11" customFormat="1" ht="12.75">
      <c r="A122" s="77"/>
      <c r="B122" s="113" t="s">
        <v>355</v>
      </c>
      <c r="C122" s="64"/>
      <c r="D122" s="10"/>
      <c r="E122" s="10"/>
      <c r="F122" s="10"/>
      <c r="G122" s="10"/>
      <c r="H122" s="10"/>
      <c r="I122" s="8"/>
      <c r="J122" s="8"/>
    </row>
    <row r="123" spans="1:10" s="11" customFormat="1" ht="12.75">
      <c r="A123" s="77" t="s">
        <v>285</v>
      </c>
      <c r="B123" s="70" t="s">
        <v>338</v>
      </c>
      <c r="C123" s="69"/>
      <c r="D123" s="10">
        <v>816000</v>
      </c>
      <c r="E123" s="10">
        <v>801000</v>
      </c>
      <c r="F123" s="10">
        <v>801000</v>
      </c>
      <c r="G123" s="76">
        <v>533840</v>
      </c>
      <c r="H123" s="76">
        <v>266920</v>
      </c>
      <c r="I123" s="8"/>
      <c r="J123" s="8"/>
    </row>
    <row r="124" spans="1:10" s="11" customFormat="1" ht="12.75">
      <c r="A124" s="77"/>
      <c r="B124" s="70" t="s">
        <v>355</v>
      </c>
      <c r="C124" s="69"/>
      <c r="D124" s="10"/>
      <c r="E124" s="10"/>
      <c r="F124" s="10"/>
      <c r="G124" s="76"/>
      <c r="H124" s="76"/>
      <c r="I124" s="8"/>
      <c r="J124" s="8"/>
    </row>
    <row r="125" spans="1:253" ht="12.75">
      <c r="A125" s="67" t="s">
        <v>286</v>
      </c>
      <c r="B125" s="65" t="s">
        <v>287</v>
      </c>
      <c r="C125" s="66">
        <f aca="true" t="shared" si="32" ref="C125:H125">+C126+C130+C132+C136+C142</f>
        <v>0</v>
      </c>
      <c r="D125" s="66">
        <f t="shared" si="32"/>
        <v>13105810</v>
      </c>
      <c r="E125" s="66">
        <f t="shared" si="32"/>
        <v>12781400</v>
      </c>
      <c r="F125" s="66">
        <f t="shared" si="32"/>
        <v>12781400</v>
      </c>
      <c r="G125" s="66">
        <f t="shared" si="32"/>
        <v>8684344</v>
      </c>
      <c r="H125" s="66">
        <f t="shared" si="32"/>
        <v>5096910</v>
      </c>
      <c r="I125" s="8"/>
      <c r="J125" s="8"/>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row>
    <row r="126" spans="1:253" ht="12.75">
      <c r="A126" s="67" t="s">
        <v>288</v>
      </c>
      <c r="B126" s="65" t="s">
        <v>289</v>
      </c>
      <c r="C126" s="64">
        <f aca="true" t="shared" si="33" ref="C126:H126">+C127+C128</f>
        <v>0</v>
      </c>
      <c r="D126" s="64">
        <f t="shared" si="33"/>
        <v>7746600</v>
      </c>
      <c r="E126" s="64">
        <f t="shared" si="33"/>
        <v>7427800</v>
      </c>
      <c r="F126" s="64">
        <f t="shared" si="33"/>
        <v>7427800</v>
      </c>
      <c r="G126" s="64">
        <f t="shared" si="33"/>
        <v>5271333</v>
      </c>
      <c r="H126" s="64">
        <f t="shared" si="33"/>
        <v>3203528</v>
      </c>
      <c r="I126" s="8"/>
      <c r="J126" s="8"/>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row>
    <row r="127" spans="1:253" ht="12.75">
      <c r="A127" s="77"/>
      <c r="B127" s="81" t="s">
        <v>290</v>
      </c>
      <c r="C127" s="69"/>
      <c r="D127" s="10">
        <v>6769000</v>
      </c>
      <c r="E127" s="10">
        <v>6769000</v>
      </c>
      <c r="F127" s="10">
        <v>6769000</v>
      </c>
      <c r="G127" s="10">
        <v>4637727</v>
      </c>
      <c r="H127" s="10">
        <v>2737274</v>
      </c>
      <c r="I127" s="8"/>
      <c r="J127" s="8"/>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row>
    <row r="128" spans="1:253" ht="12.75">
      <c r="A128" s="77"/>
      <c r="B128" s="81" t="s">
        <v>291</v>
      </c>
      <c r="C128" s="69"/>
      <c r="D128" s="10">
        <v>977600</v>
      </c>
      <c r="E128" s="10">
        <v>658800</v>
      </c>
      <c r="F128" s="10">
        <v>658800</v>
      </c>
      <c r="G128" s="78">
        <v>633606</v>
      </c>
      <c r="H128" s="78">
        <v>466254</v>
      </c>
      <c r="I128" s="8"/>
      <c r="J128" s="8"/>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row>
    <row r="129" spans="1:253" ht="12.75">
      <c r="A129" s="77"/>
      <c r="B129" s="81" t="s">
        <v>355</v>
      </c>
      <c r="C129" s="69"/>
      <c r="D129" s="10"/>
      <c r="E129" s="10"/>
      <c r="F129" s="10"/>
      <c r="G129" s="78">
        <v>-12330</v>
      </c>
      <c r="H129" s="78">
        <v>-12161</v>
      </c>
      <c r="I129" s="8"/>
      <c r="J129" s="8"/>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row>
    <row r="130" spans="1:253" ht="12.75">
      <c r="A130" s="77" t="s">
        <v>292</v>
      </c>
      <c r="B130" s="82" t="s">
        <v>401</v>
      </c>
      <c r="C130" s="69"/>
      <c r="D130" s="69">
        <v>2497000</v>
      </c>
      <c r="E130" s="69">
        <v>2497000</v>
      </c>
      <c r="F130" s="69">
        <v>2497000</v>
      </c>
      <c r="G130" s="69">
        <v>1705953</v>
      </c>
      <c r="H130" s="69">
        <v>1035633</v>
      </c>
      <c r="I130" s="8"/>
      <c r="J130" s="8"/>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row>
    <row r="131" spans="1:10" s="11" customFormat="1" ht="15">
      <c r="A131" s="77"/>
      <c r="B131" s="103" t="s">
        <v>355</v>
      </c>
      <c r="C131" s="69"/>
      <c r="D131" s="10"/>
      <c r="E131" s="10"/>
      <c r="F131" s="10"/>
      <c r="G131" s="78">
        <v>-1175</v>
      </c>
      <c r="H131" s="78"/>
      <c r="I131" s="8"/>
      <c r="J131" s="8"/>
    </row>
    <row r="132" spans="1:253" ht="12.75">
      <c r="A132" s="67" t="s">
        <v>293</v>
      </c>
      <c r="B132" s="83" t="s">
        <v>294</v>
      </c>
      <c r="C132" s="69">
        <f aca="true" t="shared" si="34" ref="C132:H132">+C133+C134</f>
        <v>0</v>
      </c>
      <c r="D132" s="69">
        <f t="shared" si="34"/>
        <v>346000</v>
      </c>
      <c r="E132" s="69">
        <f t="shared" si="34"/>
        <v>346000</v>
      </c>
      <c r="F132" s="69">
        <f t="shared" si="34"/>
        <v>346000</v>
      </c>
      <c r="G132" s="69">
        <f t="shared" si="34"/>
        <v>230360</v>
      </c>
      <c r="H132" s="69">
        <f t="shared" si="34"/>
        <v>115000</v>
      </c>
      <c r="I132" s="8"/>
      <c r="J132" s="8"/>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row>
    <row r="133" spans="1:30" ht="12.75">
      <c r="A133" s="77"/>
      <c r="B133" s="81" t="s">
        <v>290</v>
      </c>
      <c r="C133" s="69"/>
      <c r="D133" s="10">
        <v>346000</v>
      </c>
      <c r="E133" s="10">
        <v>346000</v>
      </c>
      <c r="F133" s="10">
        <v>346000</v>
      </c>
      <c r="G133" s="7">
        <v>230360</v>
      </c>
      <c r="H133" s="7">
        <v>115000</v>
      </c>
      <c r="I133" s="8"/>
      <c r="J133" s="8"/>
      <c r="K133" s="29"/>
      <c r="L133" s="29"/>
      <c r="M133" s="29"/>
      <c r="N133" s="29"/>
      <c r="O133" s="29"/>
      <c r="P133" s="29"/>
      <c r="Q133" s="29"/>
      <c r="R133" s="29"/>
      <c r="S133" s="29"/>
      <c r="T133" s="29"/>
      <c r="U133" s="29"/>
      <c r="V133" s="29"/>
      <c r="W133" s="29"/>
      <c r="X133" s="29"/>
      <c r="Y133" s="29"/>
      <c r="Z133" s="29"/>
      <c r="AA133" s="29"/>
      <c r="AB133" s="29"/>
      <c r="AC133" s="29"/>
      <c r="AD133" s="29"/>
    </row>
    <row r="134" spans="1:30" ht="25.5">
      <c r="A134" s="77"/>
      <c r="B134" s="81" t="s">
        <v>295</v>
      </c>
      <c r="C134" s="69"/>
      <c r="D134" s="10"/>
      <c r="E134" s="10"/>
      <c r="F134" s="10"/>
      <c r="G134" s="7"/>
      <c r="H134" s="7"/>
      <c r="I134" s="8"/>
      <c r="J134" s="8"/>
      <c r="K134" s="29"/>
      <c r="L134" s="29"/>
      <c r="M134" s="29"/>
      <c r="N134" s="29"/>
      <c r="O134" s="29"/>
      <c r="P134" s="29"/>
      <c r="Q134" s="29"/>
      <c r="R134" s="29"/>
      <c r="S134" s="29"/>
      <c r="T134" s="29"/>
      <c r="U134" s="29"/>
      <c r="V134" s="29"/>
      <c r="W134" s="29"/>
      <c r="X134" s="29"/>
      <c r="Y134" s="29"/>
      <c r="Z134" s="29"/>
      <c r="AA134" s="29"/>
      <c r="AB134" s="29"/>
      <c r="AC134" s="29"/>
      <c r="AD134" s="29"/>
    </row>
    <row r="135" spans="1:10" ht="12.75">
      <c r="A135" s="77"/>
      <c r="B135" s="81" t="s">
        <v>355</v>
      </c>
      <c r="C135" s="69"/>
      <c r="D135" s="10"/>
      <c r="E135" s="10"/>
      <c r="F135" s="10"/>
      <c r="G135" s="7">
        <v>-1197</v>
      </c>
      <c r="H135" s="7">
        <v>-1197</v>
      </c>
      <c r="I135" s="8"/>
      <c r="J135" s="8"/>
    </row>
    <row r="136" spans="1:10" ht="12.75">
      <c r="A136" s="67" t="s">
        <v>296</v>
      </c>
      <c r="B136" s="83" t="s">
        <v>297</v>
      </c>
      <c r="C136" s="64">
        <f aca="true" t="shared" si="35" ref="C136:H136">+C137+C138+C139+C140</f>
        <v>0</v>
      </c>
      <c r="D136" s="64">
        <f t="shared" si="35"/>
        <v>2131210</v>
      </c>
      <c r="E136" s="64">
        <f t="shared" si="35"/>
        <v>2125600</v>
      </c>
      <c r="F136" s="64">
        <f t="shared" si="35"/>
        <v>2125600</v>
      </c>
      <c r="G136" s="64">
        <f t="shared" si="35"/>
        <v>1249519</v>
      </c>
      <c r="H136" s="64">
        <f t="shared" si="35"/>
        <v>614740</v>
      </c>
      <c r="I136" s="8"/>
      <c r="J136" s="8"/>
    </row>
    <row r="137" spans="1:38" ht="12.75">
      <c r="A137" s="77"/>
      <c r="B137" s="68" t="s">
        <v>330</v>
      </c>
      <c r="C137" s="69"/>
      <c r="D137" s="10">
        <v>2120000</v>
      </c>
      <c r="E137" s="10">
        <v>2113000</v>
      </c>
      <c r="F137" s="10">
        <v>2113000</v>
      </c>
      <c r="G137" s="7">
        <v>1246539</v>
      </c>
      <c r="H137" s="7">
        <v>613500</v>
      </c>
      <c r="I137" s="8"/>
      <c r="J137" s="8"/>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row>
    <row r="138" spans="1:38" ht="25.5">
      <c r="A138" s="77"/>
      <c r="B138" s="68" t="s">
        <v>331</v>
      </c>
      <c r="C138" s="69"/>
      <c r="D138" s="10"/>
      <c r="E138" s="10"/>
      <c r="F138" s="10"/>
      <c r="G138" s="10"/>
      <c r="H138" s="10"/>
      <c r="I138" s="8"/>
      <c r="J138" s="8"/>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row>
    <row r="139" spans="1:253" ht="25.5">
      <c r="A139" s="77"/>
      <c r="B139" s="68" t="s">
        <v>298</v>
      </c>
      <c r="C139" s="69"/>
      <c r="D139" s="10">
        <v>11210</v>
      </c>
      <c r="E139" s="10">
        <v>12600</v>
      </c>
      <c r="F139" s="10">
        <v>12600</v>
      </c>
      <c r="G139" s="7">
        <v>2980</v>
      </c>
      <c r="H139" s="7">
        <v>1240</v>
      </c>
      <c r="I139" s="8"/>
      <c r="J139" s="8"/>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row>
    <row r="140" spans="1:10" ht="25.5">
      <c r="A140" s="77"/>
      <c r="B140" s="68" t="s">
        <v>370</v>
      </c>
      <c r="C140" s="69"/>
      <c r="D140" s="10"/>
      <c r="E140" s="10"/>
      <c r="F140" s="10"/>
      <c r="G140" s="7"/>
      <c r="H140" s="7"/>
      <c r="I140" s="8"/>
      <c r="J140" s="8"/>
    </row>
    <row r="141" spans="1:10" ht="12.75">
      <c r="A141" s="77"/>
      <c r="B141" s="68" t="s">
        <v>355</v>
      </c>
      <c r="C141" s="69"/>
      <c r="D141" s="10"/>
      <c r="E141" s="10"/>
      <c r="F141" s="10"/>
      <c r="G141" s="7">
        <v>-413</v>
      </c>
      <c r="H141" s="7"/>
      <c r="I141" s="8"/>
      <c r="J141" s="8"/>
    </row>
    <row r="142" spans="1:10" ht="25.5">
      <c r="A142" s="67" t="s">
        <v>299</v>
      </c>
      <c r="B142" s="83" t="s">
        <v>300</v>
      </c>
      <c r="C142" s="69">
        <f aca="true" t="shared" si="36" ref="C142:H142">+C143+C144</f>
        <v>0</v>
      </c>
      <c r="D142" s="69">
        <f t="shared" si="36"/>
        <v>385000</v>
      </c>
      <c r="E142" s="69">
        <f t="shared" si="36"/>
        <v>385000</v>
      </c>
      <c r="F142" s="69">
        <f t="shared" si="36"/>
        <v>385000</v>
      </c>
      <c r="G142" s="69">
        <f t="shared" si="36"/>
        <v>227179</v>
      </c>
      <c r="H142" s="69">
        <f t="shared" si="36"/>
        <v>128009</v>
      </c>
      <c r="I142" s="8"/>
      <c r="J142" s="8"/>
    </row>
    <row r="143" spans="1:10" ht="12.75">
      <c r="A143" s="67"/>
      <c r="B143" s="81" t="s">
        <v>290</v>
      </c>
      <c r="C143" s="69"/>
      <c r="D143" s="10">
        <v>385000</v>
      </c>
      <c r="E143" s="10">
        <v>385000</v>
      </c>
      <c r="F143" s="10">
        <v>385000</v>
      </c>
      <c r="G143" s="7">
        <v>227179</v>
      </c>
      <c r="H143" s="7">
        <v>128009</v>
      </c>
      <c r="I143" s="8"/>
      <c r="J143" s="8"/>
    </row>
    <row r="144" spans="1:10" ht="25.5">
      <c r="A144" s="77"/>
      <c r="B144" s="81" t="s">
        <v>295</v>
      </c>
      <c r="C144" s="69"/>
      <c r="D144" s="10"/>
      <c r="E144" s="10"/>
      <c r="F144" s="10"/>
      <c r="G144" s="7"/>
      <c r="H144" s="7"/>
      <c r="I144" s="8"/>
      <c r="J144" s="8"/>
    </row>
    <row r="145" spans="1:10" ht="12.75">
      <c r="A145" s="77"/>
      <c r="B145" s="81" t="s">
        <v>355</v>
      </c>
      <c r="C145" s="69"/>
      <c r="D145" s="10"/>
      <c r="E145" s="10"/>
      <c r="F145" s="10"/>
      <c r="G145" s="7"/>
      <c r="H145" s="7"/>
      <c r="I145" s="8"/>
      <c r="J145" s="8"/>
    </row>
    <row r="146" spans="1:10" ht="12.75">
      <c r="A146" s="67" t="s">
        <v>301</v>
      </c>
      <c r="B146" s="65" t="s">
        <v>339</v>
      </c>
      <c r="C146" s="69"/>
      <c r="D146" s="69"/>
      <c r="E146" s="69"/>
      <c r="F146" s="69"/>
      <c r="G146" s="69"/>
      <c r="H146" s="69"/>
      <c r="I146" s="8"/>
      <c r="J146" s="8"/>
    </row>
    <row r="147" spans="1:10" ht="12.75">
      <c r="A147" s="67"/>
      <c r="B147" s="113" t="s">
        <v>355</v>
      </c>
      <c r="C147" s="69"/>
      <c r="D147" s="69"/>
      <c r="E147" s="69"/>
      <c r="F147" s="69"/>
      <c r="G147" s="69"/>
      <c r="H147" s="69"/>
      <c r="I147" s="8"/>
      <c r="J147" s="8"/>
    </row>
    <row r="148" spans="1:10" ht="12.75">
      <c r="A148" s="67" t="s">
        <v>302</v>
      </c>
      <c r="B148" s="65" t="s">
        <v>303</v>
      </c>
      <c r="C148" s="66">
        <f aca="true" t="shared" si="37" ref="C148:H148">+C149+C155</f>
        <v>0</v>
      </c>
      <c r="D148" s="66">
        <f t="shared" si="37"/>
        <v>34917000</v>
      </c>
      <c r="E148" s="66">
        <f t="shared" si="37"/>
        <v>34617000</v>
      </c>
      <c r="F148" s="66">
        <f t="shared" si="37"/>
        <v>34617000</v>
      </c>
      <c r="G148" s="66">
        <f t="shared" si="37"/>
        <v>22800000</v>
      </c>
      <c r="H148" s="66">
        <f t="shared" si="37"/>
        <v>11800000</v>
      </c>
      <c r="I148" s="8"/>
      <c r="J148" s="8"/>
    </row>
    <row r="149" spans="1:10" ht="12.75">
      <c r="A149" s="77" t="s">
        <v>304</v>
      </c>
      <c r="B149" s="70" t="s">
        <v>305</v>
      </c>
      <c r="C149" s="69">
        <f aca="true" t="shared" si="38" ref="C149:H149">C150+C152+C151+C153</f>
        <v>0</v>
      </c>
      <c r="D149" s="69">
        <f t="shared" si="38"/>
        <v>34917000</v>
      </c>
      <c r="E149" s="69">
        <f t="shared" si="38"/>
        <v>34617000</v>
      </c>
      <c r="F149" s="69">
        <f t="shared" si="38"/>
        <v>34617000</v>
      </c>
      <c r="G149" s="69">
        <f t="shared" si="38"/>
        <v>22800000</v>
      </c>
      <c r="H149" s="69">
        <f t="shared" si="38"/>
        <v>11800000</v>
      </c>
      <c r="I149" s="8"/>
      <c r="J149" s="8"/>
    </row>
    <row r="150" spans="1:10" ht="12.75">
      <c r="A150" s="77"/>
      <c r="B150" s="68" t="s">
        <v>265</v>
      </c>
      <c r="C150" s="69"/>
      <c r="D150" s="10">
        <v>34917000</v>
      </c>
      <c r="E150" s="10">
        <v>34617000</v>
      </c>
      <c r="F150" s="10">
        <v>34617000</v>
      </c>
      <c r="G150" s="7">
        <v>22800000</v>
      </c>
      <c r="H150" s="7">
        <v>11800000</v>
      </c>
      <c r="I150" s="8"/>
      <c r="J150" s="8"/>
    </row>
    <row r="151" spans="1:10" ht="51">
      <c r="A151" s="77"/>
      <c r="B151" s="84" t="s">
        <v>354</v>
      </c>
      <c r="C151" s="69"/>
      <c r="D151" s="10"/>
      <c r="E151" s="10"/>
      <c r="F151" s="10"/>
      <c r="G151" s="7"/>
      <c r="H151" s="7"/>
      <c r="I151" s="8"/>
      <c r="J151" s="8"/>
    </row>
    <row r="152" spans="1:10" ht="25.5">
      <c r="A152" s="77"/>
      <c r="B152" s="84" t="s">
        <v>365</v>
      </c>
      <c r="C152" s="69"/>
      <c r="D152" s="69"/>
      <c r="E152" s="69"/>
      <c r="F152" s="69"/>
      <c r="G152" s="69"/>
      <c r="H152" s="69"/>
      <c r="I152" s="8"/>
      <c r="J152" s="8"/>
    </row>
    <row r="153" spans="1:10" ht="12.75">
      <c r="A153" s="77"/>
      <c r="B153" s="92" t="s">
        <v>332</v>
      </c>
      <c r="C153" s="69"/>
      <c r="D153" s="10"/>
      <c r="E153" s="10"/>
      <c r="F153" s="10"/>
      <c r="G153" s="7"/>
      <c r="H153" s="7"/>
      <c r="I153" s="8"/>
      <c r="J153" s="8"/>
    </row>
    <row r="154" spans="1:10" ht="12.75">
      <c r="A154" s="77"/>
      <c r="B154" s="92" t="s">
        <v>355</v>
      </c>
      <c r="C154" s="69"/>
      <c r="D154" s="10"/>
      <c r="E154" s="10"/>
      <c r="F154" s="10"/>
      <c r="G154" s="7">
        <v>-7236</v>
      </c>
      <c r="H154" s="7">
        <v>-1331</v>
      </c>
      <c r="I154" s="8"/>
      <c r="J154" s="8"/>
    </row>
    <row r="155" spans="1:10" ht="12.75">
      <c r="A155" s="77" t="s">
        <v>310</v>
      </c>
      <c r="B155" s="70" t="s">
        <v>311</v>
      </c>
      <c r="C155" s="69">
        <f aca="true" t="shared" si="39" ref="C155:H155">C156+C157</f>
        <v>0</v>
      </c>
      <c r="D155" s="69">
        <f t="shared" si="39"/>
        <v>0</v>
      </c>
      <c r="E155" s="69">
        <f t="shared" si="39"/>
        <v>0</v>
      </c>
      <c r="F155" s="69">
        <f t="shared" si="39"/>
        <v>0</v>
      </c>
      <c r="G155" s="69">
        <f t="shared" si="39"/>
        <v>0</v>
      </c>
      <c r="H155" s="69">
        <f t="shared" si="39"/>
        <v>0</v>
      </c>
      <c r="I155" s="8"/>
      <c r="J155" s="8"/>
    </row>
    <row r="156" spans="1:10" ht="15">
      <c r="A156" s="77"/>
      <c r="B156" s="103" t="s">
        <v>265</v>
      </c>
      <c r="C156" s="69"/>
      <c r="D156" s="10"/>
      <c r="E156" s="10"/>
      <c r="F156" s="10"/>
      <c r="G156" s="10"/>
      <c r="H156" s="10"/>
      <c r="I156" s="8"/>
      <c r="J156" s="8"/>
    </row>
    <row r="157" spans="1:10" ht="15">
      <c r="A157" s="77"/>
      <c r="B157" s="103" t="s">
        <v>353</v>
      </c>
      <c r="C157" s="69"/>
      <c r="D157" s="10"/>
      <c r="E157" s="10"/>
      <c r="F157" s="10"/>
      <c r="G157" s="10"/>
      <c r="H157" s="10"/>
      <c r="I157" s="8"/>
      <c r="J157" s="8"/>
    </row>
    <row r="158" spans="1:10" ht="13.5" customHeight="1">
      <c r="A158" s="77"/>
      <c r="B158" s="103" t="s">
        <v>355</v>
      </c>
      <c r="C158" s="69"/>
      <c r="D158" s="10"/>
      <c r="E158" s="10"/>
      <c r="F158" s="10"/>
      <c r="G158" s="10"/>
      <c r="H158" s="10"/>
      <c r="I158" s="8"/>
      <c r="J158" s="8"/>
    </row>
    <row r="159" spans="1:10" ht="13.5" customHeight="1">
      <c r="A159" s="67" t="s">
        <v>312</v>
      </c>
      <c r="B159" s="65" t="s">
        <v>313</v>
      </c>
      <c r="C159" s="69"/>
      <c r="D159" s="10">
        <v>255000</v>
      </c>
      <c r="E159" s="10">
        <v>275000</v>
      </c>
      <c r="F159" s="10">
        <v>275000</v>
      </c>
      <c r="G159" s="10">
        <v>168227</v>
      </c>
      <c r="H159" s="10">
        <v>69140</v>
      </c>
      <c r="I159" s="8"/>
      <c r="J159" s="8"/>
    </row>
    <row r="160" spans="1:10" ht="12.75">
      <c r="A160" s="67"/>
      <c r="B160" s="118" t="s">
        <v>355</v>
      </c>
      <c r="C160" s="69"/>
      <c r="D160" s="10"/>
      <c r="E160" s="10"/>
      <c r="F160" s="10"/>
      <c r="G160" s="10">
        <v>-3887</v>
      </c>
      <c r="H160" s="10">
        <v>-1937</v>
      </c>
      <c r="I160" s="8"/>
      <c r="J160" s="8"/>
    </row>
    <row r="161" spans="1:10" ht="12.75">
      <c r="A161" s="67" t="s">
        <v>314</v>
      </c>
      <c r="B161" s="65" t="s">
        <v>344</v>
      </c>
      <c r="C161" s="69"/>
      <c r="D161" s="10">
        <v>38040</v>
      </c>
      <c r="E161" s="10">
        <v>38040</v>
      </c>
      <c r="F161" s="10">
        <v>38040</v>
      </c>
      <c r="G161" s="10">
        <v>38030</v>
      </c>
      <c r="H161" s="10">
        <v>38030</v>
      </c>
      <c r="I161" s="8"/>
      <c r="J161" s="8"/>
    </row>
    <row r="162" spans="1:10" ht="12.75">
      <c r="A162" s="67"/>
      <c r="B162" s="118" t="s">
        <v>355</v>
      </c>
      <c r="C162" s="69"/>
      <c r="D162" s="10"/>
      <c r="E162" s="10"/>
      <c r="F162" s="10"/>
      <c r="G162" s="10"/>
      <c r="H162" s="10"/>
      <c r="I162" s="8"/>
      <c r="J162" s="8"/>
    </row>
    <row r="163" spans="1:10" ht="25.5">
      <c r="A163" s="67"/>
      <c r="B163" s="119" t="s">
        <v>356</v>
      </c>
      <c r="C163" s="69">
        <f aca="true" t="shared" si="40" ref="C163:H163">C82+C91+C104+C120+C122+C124+C129+C131+C135+C141+C145+C147+C154+C158+C160+C162</f>
        <v>0</v>
      </c>
      <c r="D163" s="69">
        <f t="shared" si="40"/>
        <v>0</v>
      </c>
      <c r="E163" s="69">
        <f t="shared" si="40"/>
        <v>0</v>
      </c>
      <c r="F163" s="69">
        <f t="shared" si="40"/>
        <v>0</v>
      </c>
      <c r="G163" s="69">
        <f t="shared" si="40"/>
        <v>-28797</v>
      </c>
      <c r="H163" s="69">
        <f t="shared" si="40"/>
        <v>-18214</v>
      </c>
      <c r="I163" s="8"/>
      <c r="J163" s="8"/>
    </row>
    <row r="164" spans="1:10" ht="25.5">
      <c r="A164" s="67" t="s">
        <v>346</v>
      </c>
      <c r="B164" s="65" t="s">
        <v>343</v>
      </c>
      <c r="C164" s="69">
        <f>C165</f>
        <v>0</v>
      </c>
      <c r="D164" s="69">
        <f aca="true" t="shared" si="41" ref="D164:H165">D165</f>
        <v>12061490</v>
      </c>
      <c r="E164" s="69">
        <f t="shared" si="41"/>
        <v>12061490</v>
      </c>
      <c r="F164" s="69">
        <f t="shared" si="41"/>
        <v>12061490</v>
      </c>
      <c r="G164" s="69">
        <f t="shared" si="41"/>
        <v>11784811</v>
      </c>
      <c r="H164" s="69">
        <f t="shared" si="41"/>
        <v>6100674</v>
      </c>
      <c r="I164" s="8"/>
      <c r="J164" s="8"/>
    </row>
    <row r="165" spans="1:10" ht="12.75">
      <c r="A165" s="67" t="s">
        <v>347</v>
      </c>
      <c r="B165" s="65" t="s">
        <v>345</v>
      </c>
      <c r="C165" s="69">
        <f>C166</f>
        <v>0</v>
      </c>
      <c r="D165" s="69">
        <f t="shared" si="41"/>
        <v>12061490</v>
      </c>
      <c r="E165" s="69">
        <f t="shared" si="41"/>
        <v>12061490</v>
      </c>
      <c r="F165" s="69">
        <f t="shared" si="41"/>
        <v>12061490</v>
      </c>
      <c r="G165" s="69">
        <f t="shared" si="41"/>
        <v>11784811</v>
      </c>
      <c r="H165" s="69">
        <f t="shared" si="41"/>
        <v>6100674</v>
      </c>
      <c r="I165" s="8"/>
      <c r="J165" s="8"/>
    </row>
    <row r="166" spans="1:10" ht="38.25">
      <c r="A166" s="67" t="s">
        <v>348</v>
      </c>
      <c r="B166" s="65" t="s">
        <v>393</v>
      </c>
      <c r="C166" s="69"/>
      <c r="D166" s="69">
        <v>12061490</v>
      </c>
      <c r="E166" s="69">
        <v>12061490</v>
      </c>
      <c r="F166" s="69">
        <v>12061490</v>
      </c>
      <c r="G166" s="69">
        <v>11784811</v>
      </c>
      <c r="H166" s="69">
        <v>6100674</v>
      </c>
      <c r="I166" s="8"/>
      <c r="J166" s="8"/>
    </row>
    <row r="167" spans="1:10" ht="12.75">
      <c r="A167" s="67">
        <v>68.05</v>
      </c>
      <c r="B167" s="85" t="s">
        <v>315</v>
      </c>
      <c r="C167" s="75">
        <f>+C168</f>
        <v>0</v>
      </c>
      <c r="D167" s="75">
        <f aca="true" t="shared" si="42" ref="D167:H169">+D168</f>
        <v>11976000</v>
      </c>
      <c r="E167" s="75">
        <f t="shared" si="42"/>
        <v>11976000</v>
      </c>
      <c r="F167" s="75">
        <f t="shared" si="42"/>
        <v>11976000</v>
      </c>
      <c r="G167" s="75">
        <f t="shared" si="42"/>
        <v>2134631</v>
      </c>
      <c r="H167" s="75">
        <f t="shared" si="42"/>
        <v>905572</v>
      </c>
      <c r="I167" s="8"/>
      <c r="J167" s="8"/>
    </row>
    <row r="168" spans="1:10" ht="12.75">
      <c r="A168" s="67" t="s">
        <v>316</v>
      </c>
      <c r="B168" s="85" t="s">
        <v>150</v>
      </c>
      <c r="C168" s="75">
        <f>+C169</f>
        <v>0</v>
      </c>
      <c r="D168" s="75">
        <f t="shared" si="42"/>
        <v>11976000</v>
      </c>
      <c r="E168" s="75">
        <f t="shared" si="42"/>
        <v>11976000</v>
      </c>
      <c r="F168" s="75">
        <f t="shared" si="42"/>
        <v>11976000</v>
      </c>
      <c r="G168" s="75">
        <f t="shared" si="42"/>
        <v>2134631</v>
      </c>
      <c r="H168" s="75">
        <f t="shared" si="42"/>
        <v>905572</v>
      </c>
      <c r="I168" s="8"/>
      <c r="J168" s="8"/>
    </row>
    <row r="169" spans="1:10" ht="12.75">
      <c r="A169" s="67" t="s">
        <v>317</v>
      </c>
      <c r="B169" s="65" t="s">
        <v>328</v>
      </c>
      <c r="C169" s="75">
        <f>+C170</f>
        <v>0</v>
      </c>
      <c r="D169" s="75">
        <f t="shared" si="42"/>
        <v>11976000</v>
      </c>
      <c r="E169" s="75">
        <f t="shared" si="42"/>
        <v>11976000</v>
      </c>
      <c r="F169" s="75">
        <f t="shared" si="42"/>
        <v>11976000</v>
      </c>
      <c r="G169" s="75">
        <f t="shared" si="42"/>
        <v>2134631</v>
      </c>
      <c r="H169" s="75">
        <f t="shared" si="42"/>
        <v>905572</v>
      </c>
      <c r="I169" s="8"/>
      <c r="J169" s="8"/>
    </row>
    <row r="170" spans="1:10" s="115" customFormat="1" ht="12.75">
      <c r="A170" s="77" t="s">
        <v>318</v>
      </c>
      <c r="B170" s="86" t="s">
        <v>319</v>
      </c>
      <c r="C170" s="66">
        <f aca="true" t="shared" si="43" ref="C170:H170">C171</f>
        <v>0</v>
      </c>
      <c r="D170" s="66">
        <f t="shared" si="43"/>
        <v>11976000</v>
      </c>
      <c r="E170" s="66">
        <f t="shared" si="43"/>
        <v>11976000</v>
      </c>
      <c r="F170" s="66">
        <f t="shared" si="43"/>
        <v>11976000</v>
      </c>
      <c r="G170" s="66">
        <f t="shared" si="43"/>
        <v>2134631</v>
      </c>
      <c r="H170" s="66">
        <f t="shared" si="43"/>
        <v>905572</v>
      </c>
      <c r="I170" s="114"/>
      <c r="J170" s="114"/>
    </row>
    <row r="171" spans="1:10" s="115" customFormat="1" ht="27" customHeight="1">
      <c r="A171" s="77" t="s">
        <v>320</v>
      </c>
      <c r="B171" s="86" t="s">
        <v>321</v>
      </c>
      <c r="C171" s="66">
        <f aca="true" t="shared" si="44" ref="C171:H171">C173+C174+C175</f>
        <v>0</v>
      </c>
      <c r="D171" s="66">
        <f t="shared" si="44"/>
        <v>11976000</v>
      </c>
      <c r="E171" s="66">
        <f t="shared" si="44"/>
        <v>11976000</v>
      </c>
      <c r="F171" s="66">
        <f t="shared" si="44"/>
        <v>11976000</v>
      </c>
      <c r="G171" s="66">
        <f t="shared" si="44"/>
        <v>2134631</v>
      </c>
      <c r="H171" s="66">
        <f t="shared" si="44"/>
        <v>905572</v>
      </c>
      <c r="I171" s="114"/>
      <c r="J171" s="114"/>
    </row>
    <row r="172" spans="1:10" s="115" customFormat="1" ht="12.75">
      <c r="A172" s="67" t="s">
        <v>322</v>
      </c>
      <c r="B172" s="85" t="s">
        <v>323</v>
      </c>
      <c r="C172" s="66">
        <f aca="true" t="shared" si="45" ref="C172:H172">C173</f>
        <v>0</v>
      </c>
      <c r="D172" s="66">
        <f t="shared" si="45"/>
        <v>6788000</v>
      </c>
      <c r="E172" s="66">
        <f t="shared" si="45"/>
        <v>6788000</v>
      </c>
      <c r="F172" s="66">
        <f t="shared" si="45"/>
        <v>6788000</v>
      </c>
      <c r="G172" s="66">
        <f t="shared" si="45"/>
        <v>1206421</v>
      </c>
      <c r="H172" s="66">
        <f t="shared" si="45"/>
        <v>456976</v>
      </c>
      <c r="I172" s="114"/>
      <c r="J172" s="114"/>
    </row>
    <row r="173" spans="1:10" ht="12.75">
      <c r="A173" s="77" t="s">
        <v>324</v>
      </c>
      <c r="B173" s="86" t="s">
        <v>325</v>
      </c>
      <c r="C173" s="69"/>
      <c r="D173" s="10">
        <v>6788000</v>
      </c>
      <c r="E173" s="10">
        <v>6788000</v>
      </c>
      <c r="F173" s="10">
        <v>6788000</v>
      </c>
      <c r="G173" s="7">
        <f>890503+312575+3343</f>
        <v>1206421</v>
      </c>
      <c r="H173" s="7">
        <f>453633+3343</f>
        <v>456976</v>
      </c>
      <c r="I173" s="8"/>
      <c r="J173" s="8"/>
    </row>
    <row r="174" spans="1:10" ht="12.75">
      <c r="A174" s="77" t="s">
        <v>326</v>
      </c>
      <c r="B174" s="86" t="s">
        <v>327</v>
      </c>
      <c r="C174" s="69"/>
      <c r="D174" s="10">
        <v>5188000</v>
      </c>
      <c r="E174" s="10">
        <v>5188000</v>
      </c>
      <c r="F174" s="10">
        <v>5188000</v>
      </c>
      <c r="G174" s="7">
        <f>717597+208384+2229</f>
        <v>928210</v>
      </c>
      <c r="H174" s="7">
        <f>446367+2229</f>
        <v>448596</v>
      </c>
      <c r="I174" s="8"/>
      <c r="J174" s="8"/>
    </row>
    <row r="175" spans="1:10" ht="25.5">
      <c r="A175" s="77"/>
      <c r="B175" s="119" t="s">
        <v>357</v>
      </c>
      <c r="C175" s="69"/>
      <c r="D175" s="10"/>
      <c r="E175" s="10"/>
      <c r="F175" s="10"/>
      <c r="G175" s="7"/>
      <c r="H175" s="7"/>
      <c r="I175" s="8"/>
      <c r="J175" s="8"/>
    </row>
    <row r="176" spans="1:10" ht="25.5">
      <c r="A176" s="67" t="s">
        <v>402</v>
      </c>
      <c r="B176" s="65" t="s">
        <v>391</v>
      </c>
      <c r="C176" s="66">
        <f aca="true" t="shared" si="46" ref="C176:H176">C177</f>
        <v>0</v>
      </c>
      <c r="D176" s="66">
        <f t="shared" si="46"/>
        <v>0</v>
      </c>
      <c r="E176" s="66">
        <f t="shared" si="46"/>
        <v>0</v>
      </c>
      <c r="F176" s="66">
        <f t="shared" si="46"/>
        <v>0</v>
      </c>
      <c r="G176" s="66">
        <f t="shared" si="46"/>
        <v>0</v>
      </c>
      <c r="H176" s="66">
        <f t="shared" si="46"/>
        <v>0</v>
      </c>
      <c r="I176" s="8"/>
      <c r="J176" s="8"/>
    </row>
    <row r="177" spans="1:10" ht="12.75">
      <c r="A177" s="77" t="s">
        <v>403</v>
      </c>
      <c r="B177" s="70" t="s">
        <v>394</v>
      </c>
      <c r="C177" s="131">
        <f aca="true" t="shared" si="47" ref="C177:H177">C178+C179+C180</f>
        <v>0</v>
      </c>
      <c r="D177" s="131">
        <f t="shared" si="47"/>
        <v>0</v>
      </c>
      <c r="E177" s="131">
        <f t="shared" si="47"/>
        <v>0</v>
      </c>
      <c r="F177" s="131">
        <f t="shared" si="47"/>
        <v>0</v>
      </c>
      <c r="G177" s="131">
        <f t="shared" si="47"/>
        <v>0</v>
      </c>
      <c r="H177" s="131">
        <f t="shared" si="47"/>
        <v>0</v>
      </c>
      <c r="I177" s="8"/>
      <c r="J177" s="8"/>
    </row>
    <row r="178" spans="1:8" ht="12.75">
      <c r="A178" s="77" t="s">
        <v>404</v>
      </c>
      <c r="B178" s="129" t="s">
        <v>395</v>
      </c>
      <c r="C178" s="130"/>
      <c r="D178" s="130"/>
      <c r="E178" s="130"/>
      <c r="F178" s="130"/>
      <c r="G178" s="130"/>
      <c r="H178" s="130"/>
    </row>
    <row r="179" spans="1:8" ht="12.75">
      <c r="A179" s="77" t="s">
        <v>405</v>
      </c>
      <c r="B179" s="129" t="s">
        <v>396</v>
      </c>
      <c r="C179" s="130"/>
      <c r="D179" s="130"/>
      <c r="E179" s="130"/>
      <c r="F179" s="130"/>
      <c r="G179" s="130"/>
      <c r="H179" s="130"/>
    </row>
    <row r="180" spans="1:8" ht="12.75">
      <c r="A180" s="77" t="s">
        <v>406</v>
      </c>
      <c r="B180" s="129" t="s">
        <v>397</v>
      </c>
      <c r="C180" s="130"/>
      <c r="D180" s="130"/>
      <c r="E180" s="130"/>
      <c r="F180" s="130"/>
      <c r="G180" s="130"/>
      <c r="H180" s="130"/>
    </row>
    <row r="181" spans="1:8" ht="12.75">
      <c r="A181" s="77" t="s">
        <v>407</v>
      </c>
      <c r="B181" s="129" t="s">
        <v>398</v>
      </c>
      <c r="C181" s="66">
        <f>C182</f>
        <v>0</v>
      </c>
      <c r="D181" s="66">
        <f aca="true" t="shared" si="48" ref="D181:H182">D182</f>
        <v>0</v>
      </c>
      <c r="E181" s="66">
        <f t="shared" si="48"/>
        <v>0</v>
      </c>
      <c r="F181" s="66">
        <f t="shared" si="48"/>
        <v>0</v>
      </c>
      <c r="G181" s="66">
        <f t="shared" si="48"/>
        <v>0</v>
      </c>
      <c r="H181" s="66">
        <f t="shared" si="48"/>
        <v>0</v>
      </c>
    </row>
    <row r="182" spans="1:8" ht="12.75">
      <c r="A182" s="77" t="s">
        <v>408</v>
      </c>
      <c r="B182" s="129" t="s">
        <v>150</v>
      </c>
      <c r="C182" s="66">
        <f>C183</f>
        <v>0</v>
      </c>
      <c r="D182" s="66">
        <f t="shared" si="48"/>
        <v>0</v>
      </c>
      <c r="E182" s="66">
        <f t="shared" si="48"/>
        <v>0</v>
      </c>
      <c r="F182" s="66">
        <f t="shared" si="48"/>
        <v>0</v>
      </c>
      <c r="G182" s="66">
        <f t="shared" si="48"/>
        <v>0</v>
      </c>
      <c r="H182" s="66">
        <f t="shared" si="48"/>
        <v>0</v>
      </c>
    </row>
    <row r="183" spans="1:8" ht="25.5">
      <c r="A183" s="77" t="s">
        <v>409</v>
      </c>
      <c r="B183" s="129" t="s">
        <v>391</v>
      </c>
      <c r="C183" s="66">
        <f aca="true" t="shared" si="49" ref="C183:H183">C186</f>
        <v>0</v>
      </c>
      <c r="D183" s="66">
        <f t="shared" si="49"/>
        <v>0</v>
      </c>
      <c r="E183" s="66">
        <f t="shared" si="49"/>
        <v>0</v>
      </c>
      <c r="F183" s="66">
        <f t="shared" si="49"/>
        <v>0</v>
      </c>
      <c r="G183" s="66">
        <f t="shared" si="49"/>
        <v>0</v>
      </c>
      <c r="H183" s="66">
        <f t="shared" si="49"/>
        <v>0</v>
      </c>
    </row>
    <row r="184" spans="1:8" ht="12.75">
      <c r="A184" s="77" t="s">
        <v>410</v>
      </c>
      <c r="B184" s="129" t="s">
        <v>167</v>
      </c>
      <c r="C184" s="66">
        <f>C185</f>
        <v>0</v>
      </c>
      <c r="D184" s="66">
        <f aca="true" t="shared" si="50" ref="D184:H185">D185</f>
        <v>0</v>
      </c>
      <c r="E184" s="66">
        <f t="shared" si="50"/>
        <v>0</v>
      </c>
      <c r="F184" s="66">
        <f t="shared" si="50"/>
        <v>0</v>
      </c>
      <c r="G184" s="66">
        <f t="shared" si="50"/>
        <v>0</v>
      </c>
      <c r="H184" s="66">
        <f t="shared" si="50"/>
        <v>0</v>
      </c>
    </row>
    <row r="185" spans="1:8" ht="12.75">
      <c r="A185" s="77" t="s">
        <v>408</v>
      </c>
      <c r="B185" s="129" t="s">
        <v>150</v>
      </c>
      <c r="C185" s="66">
        <f>C186</f>
        <v>0</v>
      </c>
      <c r="D185" s="66">
        <f t="shared" si="50"/>
        <v>0</v>
      </c>
      <c r="E185" s="66">
        <f t="shared" si="50"/>
        <v>0</v>
      </c>
      <c r="F185" s="66">
        <f t="shared" si="50"/>
        <v>0</v>
      </c>
      <c r="G185" s="66">
        <f t="shared" si="50"/>
        <v>0</v>
      </c>
      <c r="H185" s="66">
        <f t="shared" si="50"/>
        <v>0</v>
      </c>
    </row>
    <row r="186" spans="1:8" ht="25.5">
      <c r="A186" s="77" t="s">
        <v>408</v>
      </c>
      <c r="B186" s="129" t="s">
        <v>391</v>
      </c>
      <c r="C186" s="66"/>
      <c r="D186" s="130"/>
      <c r="E186" s="130"/>
      <c r="F186" s="130"/>
      <c r="G186" s="130"/>
      <c r="H186" s="130"/>
    </row>
    <row r="187" spans="1:8" ht="12.75">
      <c r="A187" s="77" t="s">
        <v>408</v>
      </c>
      <c r="B187" s="129" t="s">
        <v>394</v>
      </c>
      <c r="C187" s="66">
        <f>C188</f>
        <v>0</v>
      </c>
      <c r="D187" s="66">
        <f aca="true" t="shared" si="51" ref="D187:H189">D188</f>
        <v>0</v>
      </c>
      <c r="E187" s="66">
        <f t="shared" si="51"/>
        <v>0</v>
      </c>
      <c r="F187" s="66">
        <f t="shared" si="51"/>
        <v>0</v>
      </c>
      <c r="G187" s="66">
        <f t="shared" si="51"/>
        <v>0</v>
      </c>
      <c r="H187" s="66">
        <f t="shared" si="51"/>
        <v>0</v>
      </c>
    </row>
    <row r="188" spans="1:8" ht="12.75">
      <c r="A188" s="77" t="s">
        <v>411</v>
      </c>
      <c r="B188" s="129" t="s">
        <v>396</v>
      </c>
      <c r="C188" s="66">
        <f>C189</f>
        <v>0</v>
      </c>
      <c r="D188" s="66">
        <f t="shared" si="51"/>
        <v>0</v>
      </c>
      <c r="E188" s="66">
        <f t="shared" si="51"/>
        <v>0</v>
      </c>
      <c r="F188" s="66">
        <f t="shared" si="51"/>
        <v>0</v>
      </c>
      <c r="G188" s="66">
        <f t="shared" si="51"/>
        <v>0</v>
      </c>
      <c r="H188" s="66">
        <f t="shared" si="51"/>
        <v>0</v>
      </c>
    </row>
    <row r="189" spans="1:8" ht="12.75">
      <c r="A189" s="77" t="s">
        <v>408</v>
      </c>
      <c r="B189" s="129" t="s">
        <v>399</v>
      </c>
      <c r="C189" s="66">
        <f>C190</f>
        <v>0</v>
      </c>
      <c r="D189" s="66">
        <f t="shared" si="51"/>
        <v>0</v>
      </c>
      <c r="E189" s="66">
        <f t="shared" si="51"/>
        <v>0</v>
      </c>
      <c r="F189" s="66">
        <f t="shared" si="51"/>
        <v>0</v>
      </c>
      <c r="G189" s="66">
        <f t="shared" si="51"/>
        <v>0</v>
      </c>
      <c r="H189" s="66">
        <f t="shared" si="51"/>
        <v>0</v>
      </c>
    </row>
    <row r="190" spans="1:8" ht="12.75">
      <c r="A190" s="77" t="s">
        <v>408</v>
      </c>
      <c r="B190" s="129" t="s">
        <v>400</v>
      </c>
      <c r="C190" s="130"/>
      <c r="D190" s="130"/>
      <c r="E190" s="130"/>
      <c r="F190" s="130"/>
      <c r="G190" s="130"/>
      <c r="H190" s="130"/>
    </row>
    <row r="194" spans="2:6" ht="14.25">
      <c r="B194" s="132" t="s">
        <v>138</v>
      </c>
      <c r="C194" s="132"/>
      <c r="D194" s="133" t="s">
        <v>414</v>
      </c>
      <c r="E194" s="133"/>
      <c r="F194" s="132"/>
    </row>
    <row r="195" spans="2:6" ht="12.75">
      <c r="B195" s="134" t="s">
        <v>415</v>
      </c>
      <c r="C195" s="134"/>
      <c r="D195" s="135" t="s">
        <v>416</v>
      </c>
      <c r="E195" s="135"/>
      <c r="F195" s="134"/>
    </row>
  </sheetData>
  <sheetProtection/>
  <protectedRanges>
    <protectedRange sqref="B2:B3 C1:C3" name="Zonă1_1"/>
    <protectedRange sqref="G33:H36 G139:H141 G64:H64 G94:H99 G106:H114 G57:H61 G75:H79 G86:H91 G49:H52 G41:H46 G137:H137 G116:H120 G24:H29 G102:H104 G127:H127 G31:H31"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ivanov</cp:lastModifiedBy>
  <cp:lastPrinted>2018-03-14T10:41:42Z</cp:lastPrinted>
  <dcterms:created xsi:type="dcterms:W3CDTF">2015-02-12T11:23:55Z</dcterms:created>
  <dcterms:modified xsi:type="dcterms:W3CDTF">2018-03-14T10:41:57Z</dcterms:modified>
  <cp:category/>
  <cp:version/>
  <cp:contentType/>
  <cp:contentStatus/>
</cp:coreProperties>
</file>