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20" windowWidth="19320" windowHeight="13620" firstSheet="10" activeTab="11"/>
  </bookViews>
  <sheets>
    <sheet name="01" sheetId="27" r:id="rId1"/>
    <sheet name="01-control" sheetId="29" r:id="rId2"/>
    <sheet name="02" sheetId="26" r:id="rId3"/>
    <sheet name="02-contr" sheetId="31" r:id="rId4"/>
    <sheet name="03" sheetId="25" r:id="rId5"/>
    <sheet name="04" sheetId="24" r:id="rId6"/>
    <sheet name="Sheet2" sheetId="32" r:id="rId7"/>
    <sheet name="05-12" sheetId="23" r:id="rId8"/>
    <sheet name="10-12" sheetId="35" r:id="rId9"/>
    <sheet name="REFERAT CORP CONTROL" sheetId="33" r:id="rId10"/>
    <sheet name="CONTRACT_final" sheetId="17" r:id="rId11"/>
    <sheet name="facturat" sheetId="14" r:id="rId12"/>
  </sheets>
  <calcPr calcId="114210"/>
</workbook>
</file>

<file path=xl/calcChain.xml><?xml version="1.0" encoding="utf-8"?>
<calcChain xmlns="http://schemas.openxmlformats.org/spreadsheetml/2006/main">
  <c r="BZ12" i="17"/>
  <c r="BZ13"/>
  <c r="BZ14"/>
  <c r="BZ11"/>
  <c r="BZ15"/>
  <c r="BY15"/>
  <c r="BY12"/>
  <c r="BY13"/>
  <c r="BY14"/>
  <c r="BY11"/>
  <c r="BX15"/>
  <c r="BW13"/>
  <c r="BW12"/>
  <c r="BW14"/>
  <c r="BW11"/>
  <c r="BW15"/>
  <c r="S13" i="14"/>
  <c r="S14"/>
  <c r="S15"/>
  <c r="S12"/>
  <c r="T12"/>
  <c r="U12"/>
  <c r="BU12" i="17"/>
  <c r="BU13"/>
  <c r="BU15"/>
  <c r="BU14"/>
  <c r="BU11"/>
  <c r="BT15"/>
  <c r="BP15"/>
  <c r="BO15"/>
  <c r="BP12"/>
  <c r="BP13"/>
  <c r="BP14"/>
  <c r="BP11"/>
  <c r="P16" i="14"/>
  <c r="BM15" i="17"/>
  <c r="BH15"/>
  <c r="BR15"/>
  <c r="BQ15"/>
  <c r="BK15"/>
  <c r="BJ15"/>
  <c r="BF15"/>
  <c r="BS14"/>
  <c r="BL14"/>
  <c r="BN14"/>
  <c r="BS13"/>
  <c r="BL13"/>
  <c r="BN13"/>
  <c r="BS12"/>
  <c r="BL12"/>
  <c r="BN12"/>
  <c r="BS11"/>
  <c r="BS15"/>
  <c r="BL11"/>
  <c r="BB12"/>
  <c r="BB13"/>
  <c r="BB14"/>
  <c r="BB11"/>
  <c r="R16" i="14"/>
  <c r="O13"/>
  <c r="O14"/>
  <c r="O15"/>
  <c r="O12"/>
  <c r="I16"/>
  <c r="H16"/>
  <c r="G16"/>
  <c r="E16"/>
  <c r="D16"/>
  <c r="C16"/>
  <c r="AZ15" i="17"/>
  <c r="BE14"/>
  <c r="BG14"/>
  <c r="BI14"/>
  <c r="BE13"/>
  <c r="BG13"/>
  <c r="BI13"/>
  <c r="BE12"/>
  <c r="BG12"/>
  <c r="BI12"/>
  <c r="BE11"/>
  <c r="BG11"/>
  <c r="BD15"/>
  <c r="AR15"/>
  <c r="AN15"/>
  <c r="AL15"/>
  <c r="AH15"/>
  <c r="AB15"/>
  <c r="X15"/>
  <c r="S15"/>
  <c r="O15"/>
  <c r="L15"/>
  <c r="G15"/>
  <c r="D15"/>
  <c r="C15"/>
  <c r="C17" i="35"/>
  <c r="C21"/>
  <c r="C14"/>
  <c r="AV15" i="17"/>
  <c r="C15" i="33"/>
  <c r="C20"/>
  <c r="AI13" i="17"/>
  <c r="AI12"/>
  <c r="AI11"/>
  <c r="C14" i="32"/>
  <c r="C16"/>
  <c r="C20"/>
  <c r="C14" i="31"/>
  <c r="C16"/>
  <c r="C20"/>
  <c r="C14" i="29"/>
  <c r="C16"/>
  <c r="C20"/>
  <c r="AK13" i="17"/>
  <c r="AO13"/>
  <c r="AQ13"/>
  <c r="AS13"/>
  <c r="AU13"/>
  <c r="AW13"/>
  <c r="AY13"/>
  <c r="AK11"/>
  <c r="AO11"/>
  <c r="AQ11"/>
  <c r="AF12"/>
  <c r="AF15"/>
  <c r="J13" i="14"/>
  <c r="J14"/>
  <c r="J12"/>
  <c r="F11" i="17"/>
  <c r="N12"/>
  <c r="N13"/>
  <c r="N11"/>
  <c r="Q12"/>
  <c r="Q13"/>
  <c r="P11"/>
  <c r="P15"/>
  <c r="I12"/>
  <c r="I13"/>
  <c r="H11"/>
  <c r="I11"/>
  <c r="F12"/>
  <c r="F13"/>
  <c r="V15"/>
  <c r="AD15"/>
  <c r="AJ15"/>
  <c r="AT15"/>
  <c r="AX15"/>
  <c r="E13"/>
  <c r="J13"/>
  <c r="K13"/>
  <c r="M13"/>
  <c r="E12"/>
  <c r="J12"/>
  <c r="K12"/>
  <c r="M12"/>
  <c r="E11"/>
  <c r="C14" i="23"/>
  <c r="C14" i="24"/>
  <c r="C16"/>
  <c r="C20"/>
  <c r="C16" i="23"/>
  <c r="C20"/>
  <c r="C23"/>
  <c r="E13"/>
  <c r="C16" i="25"/>
  <c r="C20"/>
  <c r="D13"/>
  <c r="C16" i="26"/>
  <c r="C20"/>
  <c r="D13"/>
  <c r="D16"/>
  <c r="C16" i="27"/>
  <c r="C20"/>
  <c r="D14"/>
  <c r="F13" i="14"/>
  <c r="K13"/>
  <c r="F14"/>
  <c r="F12"/>
  <c r="M16"/>
  <c r="N16"/>
  <c r="L16"/>
  <c r="Z15" i="17"/>
  <c r="E15" i="23"/>
  <c r="D15" i="25"/>
  <c r="D15" i="26"/>
  <c r="D14"/>
  <c r="D15" i="27"/>
  <c r="BC15" i="17"/>
  <c r="BG15"/>
  <c r="BI11"/>
  <c r="BI15"/>
  <c r="T11"/>
  <c r="BL15"/>
  <c r="BN11"/>
  <c r="AI15"/>
  <c r="O16" i="14"/>
  <c r="J16"/>
  <c r="T15"/>
  <c r="U15"/>
  <c r="K12"/>
  <c r="K14"/>
  <c r="I15" i="17"/>
  <c r="CA14"/>
  <c r="H15"/>
  <c r="Q11"/>
  <c r="Q15"/>
  <c r="N15"/>
  <c r="AK12"/>
  <c r="AO12"/>
  <c r="AO15"/>
  <c r="R12"/>
  <c r="U12"/>
  <c r="W12"/>
  <c r="Y12"/>
  <c r="AA12"/>
  <c r="AC12"/>
  <c r="AE12"/>
  <c r="AG12"/>
  <c r="T13"/>
  <c r="T12"/>
  <c r="CA12"/>
  <c r="R13"/>
  <c r="U13"/>
  <c r="W13"/>
  <c r="Y13"/>
  <c r="AA13"/>
  <c r="AC13"/>
  <c r="AE13"/>
  <c r="AG13"/>
  <c r="AM13"/>
  <c r="BE15"/>
  <c r="F15"/>
  <c r="E15"/>
  <c r="AK15"/>
  <c r="F16" i="14"/>
  <c r="T13"/>
  <c r="U13"/>
  <c r="T14"/>
  <c r="U14"/>
  <c r="Q16"/>
  <c r="D15" i="23"/>
  <c r="D14"/>
  <c r="D13"/>
  <c r="D16"/>
  <c r="AS11" i="17"/>
  <c r="AU11"/>
  <c r="D13" i="29"/>
  <c r="D16"/>
  <c r="D14"/>
  <c r="D15"/>
  <c r="D13" i="33"/>
  <c r="D14"/>
  <c r="AP12" i="17"/>
  <c r="AM12"/>
  <c r="D15" i="32"/>
  <c r="D13"/>
  <c r="D14"/>
  <c r="D16" i="35"/>
  <c r="D15"/>
  <c r="D13"/>
  <c r="D13" i="24"/>
  <c r="D15"/>
  <c r="D14"/>
  <c r="BA13" i="17"/>
  <c r="D13" i="31"/>
  <c r="D16"/>
  <c r="D15"/>
  <c r="D14"/>
  <c r="D14" i="35"/>
  <c r="D13" i="27"/>
  <c r="D16"/>
  <c r="D14" i="25"/>
  <c r="D16"/>
  <c r="E14" i="23"/>
  <c r="E16"/>
  <c r="J11" i="17"/>
  <c r="U16" i="14"/>
  <c r="CA13" i="17"/>
  <c r="CA11"/>
  <c r="BN15"/>
  <c r="K16" i="14"/>
  <c r="T15" i="17"/>
  <c r="AP13"/>
  <c r="T16" i="14"/>
  <c r="S16"/>
  <c r="K11" i="17"/>
  <c r="J15"/>
  <c r="D15" i="33"/>
  <c r="AW11" i="17"/>
  <c r="D16" i="24"/>
  <c r="D17" i="35"/>
  <c r="D16" i="32"/>
  <c r="CA15" i="17"/>
  <c r="M11"/>
  <c r="K15"/>
  <c r="AY11"/>
  <c r="M15"/>
  <c r="R11"/>
  <c r="BA11"/>
  <c r="R15"/>
  <c r="U11"/>
  <c r="U15"/>
  <c r="W11"/>
  <c r="Y11"/>
  <c r="W15"/>
  <c r="AA11"/>
  <c r="Y15"/>
  <c r="AA15"/>
  <c r="AC11"/>
  <c r="AE11"/>
  <c r="AC15"/>
  <c r="AG11"/>
  <c r="AE15"/>
  <c r="AG15"/>
  <c r="AP11"/>
  <c r="AM11"/>
  <c r="AM15"/>
  <c r="AP15"/>
  <c r="AQ12"/>
  <c r="AS12"/>
  <c r="AU12"/>
  <c r="AQ15"/>
  <c r="AS15"/>
  <c r="AW12"/>
  <c r="AU15"/>
  <c r="AY12"/>
  <c r="AW15"/>
  <c r="BA12"/>
  <c r="BA15"/>
  <c r="AY15"/>
  <c r="BB15"/>
</calcChain>
</file>

<file path=xl/sharedStrings.xml><?xml version="1.0" encoding="utf-8"?>
<sst xmlns="http://schemas.openxmlformats.org/spreadsheetml/2006/main" count="366" uniqueCount="171">
  <si>
    <t>Nr. crt.</t>
  </si>
  <si>
    <t>DENUMIRE FURNIZOR</t>
  </si>
  <si>
    <t>TOTAL</t>
  </si>
  <si>
    <t>CASA DE ASIGURARI DE SANATATE VASLUI</t>
  </si>
  <si>
    <t>SC RECUMED SRL</t>
  </si>
  <si>
    <t>SC PRIVAT ASISTENTA SRL</t>
  </si>
  <si>
    <t>Intocmit,</t>
  </si>
  <si>
    <t>Sef serv. DSM</t>
  </si>
  <si>
    <t>Ec. Haba Maricica</t>
  </si>
  <si>
    <t>Ec. Chitariu Mihaela Gabriela</t>
  </si>
  <si>
    <t>Aprobat,</t>
  </si>
  <si>
    <t>Director EX. DRC,</t>
  </si>
  <si>
    <t>Ec. Cosma Marian</t>
  </si>
  <si>
    <t>Director General</t>
  </si>
  <si>
    <t>Servicii de ingrijiri medicale la domiciliu</t>
  </si>
  <si>
    <t>Nr. Crt.</t>
  </si>
  <si>
    <t>Nume  furnizor</t>
  </si>
  <si>
    <t>PUNCTAJ</t>
  </si>
  <si>
    <t>SC RECUMED SRL   VASLUI</t>
  </si>
  <si>
    <t>SC GRILL HOUSE FRESCO SRL BARLAD</t>
  </si>
  <si>
    <t>SC PRIVAT ASISTENTA SRL NEGRESTI</t>
  </si>
  <si>
    <t>Total</t>
  </si>
  <si>
    <t>Valoare punct</t>
  </si>
  <si>
    <t>IULIE</t>
  </si>
  <si>
    <t>AUGUST</t>
  </si>
  <si>
    <t>OCT</t>
  </si>
  <si>
    <t>iunie</t>
  </si>
  <si>
    <t>iulie</t>
  </si>
  <si>
    <t>decembrie</t>
  </si>
  <si>
    <t>Sem. I</t>
  </si>
  <si>
    <t>Sem.II</t>
  </si>
  <si>
    <t>economii ianuarie</t>
  </si>
  <si>
    <t>ianuarie raportat</t>
  </si>
  <si>
    <t>FEBRUARIE RAPORTAT</t>
  </si>
  <si>
    <t>ECONOMII FEBRUARIE</t>
  </si>
  <si>
    <t>MARTIE 2021 CONTRACTAT</t>
  </si>
  <si>
    <t>APRILIE CU EC DIN MARTIE 2021</t>
  </si>
  <si>
    <t>Anexa nr. 1 la referatul nr. 32113/31.12.2021</t>
  </si>
  <si>
    <t>Valori contract ianuarie 2022, cf. Adresa CNAS nr. P 11446 / 30.12.2021 inreg. la CAS VS cu nr.1631 / 31.12.2021</t>
  </si>
  <si>
    <t>Valori contract ianuarie 2022</t>
  </si>
  <si>
    <t>Buget ianuarie 2022</t>
  </si>
  <si>
    <t>Profir Dan</t>
  </si>
  <si>
    <t>Anexa nr. 1 la referatul nr. 1333/13.01.2022</t>
  </si>
  <si>
    <t>Valori contract februarie 2022, cf. Adresa CNAS nr. P 184 / 11.01.2022 inreg. la CAS VS cu nr.49 / 12.01.2022</t>
  </si>
  <si>
    <t>Valori contract februarie 2022</t>
  </si>
  <si>
    <t>Anexa nr. 1 la referatul nr. 4773/28.02.2022</t>
  </si>
  <si>
    <t>Valori contract martie 2022, cf. Adresa CNAS nr. P 1548 / 25.02.2022 inreg. la CAS VS cu nr.   256/ 28.02.2022</t>
  </si>
  <si>
    <t>Buget martie 2022</t>
  </si>
  <si>
    <t>Anexa nr. 1 la referatul nr. 8075/31.03.2022</t>
  </si>
  <si>
    <t>Valori contract APRILIE 2022, cf. Adresa CNAS P2574 /31.03.2022 inreg. la CAS VS cu nr.407 / 31.03.2022</t>
  </si>
  <si>
    <t>Valori contract APRILIE 2022</t>
  </si>
  <si>
    <t>Buget aprilie 2022</t>
  </si>
  <si>
    <t>Anexa nr. 1 la referatul nr. 10195/27.04.2022</t>
  </si>
  <si>
    <t>Valori contract  2022, cf. Adresa CNAS P3094/20.04.2022 inreg. la CAS VS cu nr.490 / 20.04.2022</t>
  </si>
  <si>
    <t>Valori lunare contract  mai-noiembrie 2022</t>
  </si>
  <si>
    <t>Valoare lunara contract  decembrie 2022</t>
  </si>
  <si>
    <t>Buget lunar mai-noiembrie 2022</t>
  </si>
  <si>
    <t>Buget lunar decembrie 2022</t>
  </si>
  <si>
    <t>CREDIT DE ANGAJAMENT AN 2022</t>
  </si>
  <si>
    <t>CREDIT DE ANGAJAMENT TRIM I 2022</t>
  </si>
  <si>
    <t>CREDIT DE ANGAJAMENT TRIM II 2022</t>
  </si>
  <si>
    <t>din care</t>
  </si>
  <si>
    <t>aprilie</t>
  </si>
  <si>
    <t xml:space="preserve">mai </t>
  </si>
  <si>
    <t>CREDIT DE ANGALAMENT TRIM III 2022</t>
  </si>
  <si>
    <t>august</t>
  </si>
  <si>
    <t>septembrie</t>
  </si>
  <si>
    <t>CREDIT DE ANGAJAMENT TRIM IV 2022</t>
  </si>
  <si>
    <t xml:space="preserve">octombrie </t>
  </si>
  <si>
    <t xml:space="preserve">noiembrie </t>
  </si>
  <si>
    <t>IANUARIE CONTRACTAT</t>
  </si>
  <si>
    <t>SC GRIL HOUSE SRL</t>
  </si>
  <si>
    <t>FEBRUARIE CONTACTAT</t>
  </si>
  <si>
    <t>MAJORAT 10% MARTIE</t>
  </si>
  <si>
    <t>DIMINUAT 10% MARTIE</t>
  </si>
  <si>
    <t>MARTIE CONTRACTAT CU  10%</t>
  </si>
  <si>
    <t>FEBRUARIE CU EC IAN+10%</t>
  </si>
  <si>
    <t>FEBRUARIE CONTRACTAT FACTURAT</t>
  </si>
  <si>
    <t>MARTIE CONTACTAT CU ECONOMII FEB</t>
  </si>
  <si>
    <t>MARTIE ECONOMII</t>
  </si>
  <si>
    <t>MARTIE RAPORTAT SI CONTACTAT</t>
  </si>
  <si>
    <t>APRILIE CONTRACTAT 2022</t>
  </si>
  <si>
    <t>TRIM I</t>
  </si>
  <si>
    <t>MAI  CONTRACTAT</t>
  </si>
  <si>
    <t>IUNIE CONTACTAT</t>
  </si>
  <si>
    <t>TRIM II CONTACTAT</t>
  </si>
  <si>
    <t>TRIM III</t>
  </si>
  <si>
    <t>TRIM  IV</t>
  </si>
  <si>
    <t>APRILIE 2021 RAPORTAT-contactat</t>
  </si>
  <si>
    <t>ECONOMII APRILIE REDISTRIBUITE IN LUNA MAI 2022</t>
  </si>
  <si>
    <t>VALORI DE CONTRACT PRIVIND SERVICIILE DE INGRIJIRI MEDICALE LA DOMICILIU - AN 2022</t>
  </si>
  <si>
    <t>TOTAL AN  2022</t>
  </si>
  <si>
    <t>Mai contractat+ ec aprilie</t>
  </si>
  <si>
    <t>Avizat,</t>
  </si>
  <si>
    <t>Director ex. DRC,</t>
  </si>
  <si>
    <t>Cons. Profir Dan</t>
  </si>
  <si>
    <t>2.</t>
  </si>
  <si>
    <t>Mai raportat contractat 2022</t>
  </si>
  <si>
    <t>Iunie contractat+ ec. Mai</t>
  </si>
  <si>
    <t>Economii mai redistribuit in luna iunie</t>
  </si>
  <si>
    <t>Ianuarie CONTRACTAT SI FACT.</t>
  </si>
  <si>
    <t>CONTRACTAT FEB,</t>
  </si>
  <si>
    <t>IANUARIE 2022 FACTURAT</t>
  </si>
  <si>
    <t>FEBRUARIE 2022 FACTURAT</t>
  </si>
  <si>
    <t>FEBRUARIE CONTACTAT CU EC IAN</t>
  </si>
  <si>
    <t>MARTIE 2022 FACTURAT</t>
  </si>
  <si>
    <t>APRILIE 2022 FACTURAT</t>
  </si>
  <si>
    <t>TRIM I 2022 FACTURAT</t>
  </si>
  <si>
    <t>NOIEMBRIE 2022 CONTRACTAT</t>
  </si>
  <si>
    <t>DECEMBRIE 2022 CONTRACTAT</t>
  </si>
  <si>
    <t>TRIM IV 2022 CONTRACTAT</t>
  </si>
  <si>
    <t>TOTAL AN 2022</t>
  </si>
  <si>
    <t>VALORI DECONTATE + CONTRACTATE PENTRU SERVICIILE DE INGRIJIRI MEDICALE LA DOMICILIU - AN 2022</t>
  </si>
  <si>
    <t>MAI 2022 FACTURAT</t>
  </si>
  <si>
    <t>10% din iulie</t>
  </si>
  <si>
    <t>Iunie contractat+ ec. Mai+ 10% din iulie</t>
  </si>
  <si>
    <t>IUNIE 2022 FACTURAT</t>
  </si>
  <si>
    <t>IUNIE FACTURAT CONTRACTAT</t>
  </si>
  <si>
    <t>CONTROL DISPONIBIL</t>
  </si>
  <si>
    <t>Valori repartizate in luna iulie din diminuare valoare contract SC GRILL HOUSE FRESCO SRL BARLAD, cf. RAPORT CONTROL 12096/11.07.2022</t>
  </si>
  <si>
    <t>DISPONIBIL Cf. Raport control 12096/11.07.2022</t>
  </si>
  <si>
    <t>Anexa nr. 1 la referatul nr. 16318/20.07.2022</t>
  </si>
  <si>
    <t>IULIE DIMINUAT CONTRACTAT 10%</t>
  </si>
  <si>
    <t xml:space="preserve">VALOARE CONTRACT RAPORT CONTROL IUNIE </t>
  </si>
  <si>
    <t>Iulie contractat dupa act control</t>
  </si>
  <si>
    <t xml:space="preserve">Suplim raport control </t>
  </si>
  <si>
    <t>SUPLIM. Valori contract IULIE 2022</t>
  </si>
  <si>
    <t>Economii trim II</t>
  </si>
  <si>
    <t>iulie contactat dupa act control+ economii trim II</t>
  </si>
  <si>
    <t>IULIE REALIZAT FACTURAT</t>
  </si>
  <si>
    <t>ECONOMII IULIE2022</t>
  </si>
  <si>
    <t>AUGUST CONTRACTAT +ECONOMII IULIE</t>
  </si>
  <si>
    <t>IULIE 2022 FACTURAT</t>
  </si>
  <si>
    <t xml:space="preserve">TRIM II 2022 FACTURAT </t>
  </si>
  <si>
    <t>AUGUST 2022 FACTURAT</t>
  </si>
  <si>
    <t>ECONOMII AUGUST</t>
  </si>
  <si>
    <t>SEPT CONTR</t>
  </si>
  <si>
    <t>SC HOMEPRESTMEDICAL S.R.L.</t>
  </si>
  <si>
    <t xml:space="preserve">OCTOMBRIE </t>
  </si>
  <si>
    <t>SEPT CONTR.+ EC. AUGUST</t>
  </si>
  <si>
    <t>SC HOMEPRESMEDICAL S.R.L.</t>
  </si>
  <si>
    <t>SC GRILL HOUSE SRL</t>
  </si>
  <si>
    <t>Suplim Buget lunar OCTOMBRIE 2022</t>
  </si>
  <si>
    <t>Valoare suplim. Contract octombrie  2022</t>
  </si>
  <si>
    <t>suplim oct 2022</t>
  </si>
  <si>
    <t>septembrie facturat</t>
  </si>
  <si>
    <t>ECONOMII SEPTEMBRIE</t>
  </si>
  <si>
    <t>SEPTEMBRIE 2022 FACTURAT</t>
  </si>
  <si>
    <t xml:space="preserve">TRIM III 2022 FACTURAT </t>
  </si>
  <si>
    <t>suplimentat octombrie cu economii</t>
  </si>
  <si>
    <t>OCTOMBRIE 2022 CONTRACTAT + economii</t>
  </si>
  <si>
    <t>suplimentat noiembrie cu economii septembrie</t>
  </si>
  <si>
    <t>suplimentat decembrie cu economii septembrie</t>
  </si>
  <si>
    <t>DECEMBRIE 2022 CONTRACTAT+economii</t>
  </si>
  <si>
    <t>octombrie facturat</t>
  </si>
  <si>
    <t>economii octombrie</t>
  </si>
  <si>
    <t xml:space="preserve">NOIEMBRIE 2022 CONTRACTAT </t>
  </si>
  <si>
    <t>SUPLIM. NOIEMBRIE CU ECONOMII OCTOMBRIE (IN FUNCTIE DE PUNCTAJ)</t>
  </si>
  <si>
    <t>NOIEMBRIE CONTRACTAT CU ECONOMII DIN OCTOMBRIE</t>
  </si>
  <si>
    <t>OCTOMBRIE FACTURAT</t>
  </si>
  <si>
    <t>NOIEMBRIE FACTURAT</t>
  </si>
  <si>
    <t>NOIEMBRIE ECONOMII</t>
  </si>
  <si>
    <t xml:space="preserve">NOIEMBRIE FACTURAT 2022 </t>
  </si>
  <si>
    <t>SUPLIMENTAT DEC CU ECONOMII DIN NOIEM. REPARTIZATE CONF. PUNCT.</t>
  </si>
  <si>
    <t>3.</t>
  </si>
  <si>
    <t>4.</t>
  </si>
  <si>
    <t>DECEMBRIE SOLICITARI SUPLIM + DIMINUARE</t>
  </si>
  <si>
    <t>FACTURAT DEC 2022</t>
  </si>
  <si>
    <t>DISPONIBIL DEC 2022</t>
  </si>
  <si>
    <t>DECEMBRIE FACTURAT</t>
  </si>
  <si>
    <t>ANEXA NR.1 LA REFERAT NR. ....../ 11.01.2023</t>
  </si>
</sst>
</file>

<file path=xl/styles.xml><?xml version="1.0" encoding="utf-8"?>
<styleSheet xmlns="http://schemas.openxmlformats.org/spreadsheetml/2006/main">
  <numFmts count="6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0.00"/>
    <numFmt numFmtId="165" formatCode="0.000000"/>
    <numFmt numFmtId="166" formatCode="0.0000000"/>
    <numFmt numFmtId="167" formatCode="#,##0.000"/>
  </numFmts>
  <fonts count="7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16"/>
      <name val="Arial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Times New Roman"/>
      <family val="1"/>
    </font>
    <font>
      <b/>
      <sz val="9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5"/>
      <name val="Times New Roman"/>
      <family val="1"/>
    </font>
    <font>
      <b/>
      <sz val="10"/>
      <name val="Times New Roman"/>
      <family val="1"/>
      <charset val="238"/>
    </font>
    <font>
      <b/>
      <sz val="6"/>
      <name val="Arial"/>
      <family val="2"/>
      <charset val="238"/>
    </font>
    <font>
      <b/>
      <sz val="6"/>
      <color indexed="8"/>
      <name val="sansserif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</font>
    <font>
      <b/>
      <sz val="8"/>
      <color indexed="12"/>
      <name val="Times New Roman"/>
      <family val="1"/>
      <charset val="238"/>
    </font>
    <font>
      <b/>
      <sz val="8"/>
      <color indexed="21"/>
      <name val="Times New Roman"/>
      <family val="1"/>
      <charset val="238"/>
    </font>
    <font>
      <b/>
      <sz val="8"/>
      <color indexed="8"/>
      <name val="sansserif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21"/>
      <name val="Times New Roman"/>
      <family val="1"/>
    </font>
    <font>
      <b/>
      <sz val="8"/>
      <color indexed="12"/>
      <name val="Arial"/>
      <family val="2"/>
      <charset val="238"/>
    </font>
    <font>
      <b/>
      <sz val="5"/>
      <name val="Arial"/>
      <family val="2"/>
      <charset val="238"/>
    </font>
    <font>
      <b/>
      <sz val="4"/>
      <name val="Times New Roman"/>
      <family val="1"/>
    </font>
    <font>
      <b/>
      <sz val="5.5"/>
      <name val="Times New Roman"/>
      <family val="1"/>
    </font>
    <font>
      <sz val="10"/>
      <name val="Times New Roman"/>
      <family val="1"/>
      <charset val="238"/>
    </font>
    <font>
      <b/>
      <sz val="4.5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  <charset val="238"/>
    </font>
    <font>
      <sz val="6"/>
      <name val="Times New Roman"/>
      <family val="1"/>
      <charset val="238"/>
    </font>
    <font>
      <sz val="5"/>
      <name val="Times New Roman"/>
      <family val="1"/>
    </font>
    <font>
      <b/>
      <sz val="5"/>
      <color indexed="8"/>
      <name val="sansserif"/>
    </font>
    <font>
      <sz val="5"/>
      <name val="Times New Roman"/>
      <family val="1"/>
      <charset val="238"/>
    </font>
    <font>
      <b/>
      <sz val="5"/>
      <name val="Times New Roman"/>
      <family val="1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9"/>
      <name val="Times New Roman"/>
      <family val="1"/>
      <charset val="238"/>
    </font>
    <font>
      <b/>
      <sz val="7.5"/>
      <color indexed="12"/>
      <name val="Times New Roman"/>
      <family val="1"/>
      <charset val="238"/>
    </font>
    <font>
      <b/>
      <sz val="7.5"/>
      <name val="Arial"/>
      <family val="2"/>
      <charset val="238"/>
    </font>
    <font>
      <b/>
      <sz val="7.5"/>
      <color indexed="12"/>
      <name val="Arial"/>
      <family val="2"/>
    </font>
    <font>
      <b/>
      <sz val="7.5"/>
      <name val="Times New Roman"/>
      <family val="1"/>
      <charset val="238"/>
    </font>
    <font>
      <b/>
      <sz val="7.5"/>
      <color indexed="21"/>
      <name val="Times New Roman"/>
      <family val="1"/>
      <charset val="238"/>
    </font>
    <font>
      <b/>
      <sz val="6.5"/>
      <color indexed="12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5.5"/>
      <name val="Times New Roman"/>
      <family val="1"/>
      <charset val="238"/>
    </font>
    <font>
      <b/>
      <sz val="6.5"/>
      <name val="Times New Roman"/>
      <family val="1"/>
      <charset val="238"/>
    </font>
    <font>
      <sz val="10"/>
      <name val="Arial"/>
      <charset val="238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  <xf numFmtId="0" fontId="18" fillId="0" borderId="0"/>
    <xf numFmtId="9" fontId="74" fillId="0" borderId="0" applyFont="0" applyFill="0" applyBorder="0" applyAlignment="0" applyProtection="0"/>
  </cellStyleXfs>
  <cellXfs count="334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9" fillId="0" borderId="0" xfId="0" applyFont="1" applyFill="1" applyAlignment="1">
      <alignment horizontal="left"/>
    </xf>
    <xf numFmtId="0" fontId="4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Alignment="1"/>
    <xf numFmtId="0" fontId="7" fillId="0" borderId="0" xfId="0" applyFont="1" applyFill="1" applyAlignment="1"/>
    <xf numFmtId="0" fontId="7" fillId="0" borderId="0" xfId="0" applyFont="1"/>
    <xf numFmtId="0" fontId="12" fillId="0" borderId="0" xfId="0" applyFont="1" applyFill="1" applyAlignment="1"/>
    <xf numFmtId="0" fontId="12" fillId="0" borderId="0" xfId="0" applyFont="1"/>
    <xf numFmtId="0" fontId="12" fillId="0" borderId="0" xfId="0" applyFont="1" applyFill="1"/>
    <xf numFmtId="0" fontId="9" fillId="0" borderId="0" xfId="0" applyFont="1" applyFill="1" applyAlignment="1"/>
    <xf numFmtId="0" fontId="13" fillId="0" borderId="0" xfId="4" applyFont="1"/>
    <xf numFmtId="0" fontId="13" fillId="0" borderId="0" xfId="4" applyFont="1" applyAlignment="1">
      <alignment horizontal="right"/>
    </xf>
    <xf numFmtId="0" fontId="0" fillId="0" borderId="0" xfId="0" applyAlignment="1"/>
    <xf numFmtId="0" fontId="6" fillId="0" borderId="0" xfId="4" applyFont="1" applyAlignment="1"/>
    <xf numFmtId="0" fontId="14" fillId="0" borderId="0" xfId="4" applyFont="1" applyAlignment="1"/>
    <xf numFmtId="0" fontId="11" fillId="0" borderId="0" xfId="4" applyFont="1"/>
    <xf numFmtId="0" fontId="11" fillId="0" borderId="0" xfId="4" applyFont="1" applyAlignment="1">
      <alignment horizontal="right"/>
    </xf>
    <xf numFmtId="0" fontId="11" fillId="0" borderId="0" xfId="4"/>
    <xf numFmtId="0" fontId="13" fillId="0" borderId="0" xfId="4" applyFont="1" applyFill="1" applyAlignment="1">
      <alignment horizontal="center" wrapText="1"/>
    </xf>
    <xf numFmtId="0" fontId="13" fillId="0" borderId="0" xfId="4" applyFont="1" applyAlignment="1">
      <alignment horizontal="center" wrapText="1"/>
    </xf>
    <xf numFmtId="0" fontId="15" fillId="0" borderId="1" xfId="4" applyFont="1" applyFill="1" applyBorder="1" applyAlignment="1">
      <alignment horizontal="center" vertical="top" wrapText="1"/>
    </xf>
    <xf numFmtId="0" fontId="15" fillId="0" borderId="2" xfId="4" applyFont="1" applyFill="1" applyBorder="1" applyAlignment="1">
      <alignment horizontal="center" vertical="center" wrapText="1"/>
    </xf>
    <xf numFmtId="17" fontId="15" fillId="0" borderId="3" xfId="4" applyNumberFormat="1" applyFont="1" applyFill="1" applyBorder="1" applyAlignment="1">
      <alignment horizontal="center" vertical="center" wrapText="1"/>
    </xf>
    <xf numFmtId="17" fontId="15" fillId="0" borderId="4" xfId="4" applyNumberFormat="1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Alignment="1">
      <alignment horizontal="center"/>
    </xf>
    <xf numFmtId="0" fontId="15" fillId="0" borderId="5" xfId="4" applyFont="1" applyFill="1" applyBorder="1" applyAlignment="1">
      <alignment horizontal="left" vertical="center" wrapText="1"/>
    </xf>
    <xf numFmtId="0" fontId="15" fillId="0" borderId="6" xfId="4" applyFont="1" applyFill="1" applyBorder="1" applyAlignment="1">
      <alignment horizontal="left" vertical="center" wrapText="1"/>
    </xf>
    <xf numFmtId="4" fontId="15" fillId="0" borderId="7" xfId="4" applyNumberFormat="1" applyFont="1" applyFill="1" applyBorder="1" applyAlignment="1">
      <alignment horizontal="center" wrapText="1"/>
    </xf>
    <xf numFmtId="4" fontId="15" fillId="0" borderId="8" xfId="4" applyNumberFormat="1" applyFont="1" applyFill="1" applyBorder="1" applyAlignment="1">
      <alignment horizontal="center" wrapText="1"/>
    </xf>
    <xf numFmtId="4" fontId="11" fillId="0" borderId="0" xfId="4" applyNumberFormat="1" applyFont="1" applyFill="1" applyBorder="1"/>
    <xf numFmtId="0" fontId="11" fillId="0" borderId="0" xfId="4" applyFont="1" applyFill="1" applyBorder="1"/>
    <xf numFmtId="0" fontId="11" fillId="0" borderId="0" xfId="4" applyFont="1" applyFill="1"/>
    <xf numFmtId="0" fontId="15" fillId="0" borderId="9" xfId="4" applyFont="1" applyFill="1" applyBorder="1" applyAlignment="1">
      <alignment horizontal="left" vertical="center" wrapText="1"/>
    </xf>
    <xf numFmtId="0" fontId="15" fillId="0" borderId="10" xfId="4" applyFont="1" applyFill="1" applyBorder="1" applyAlignment="1">
      <alignment horizontal="left" vertical="center" wrapText="1"/>
    </xf>
    <xf numFmtId="4" fontId="15" fillId="0" borderId="11" xfId="4" applyNumberFormat="1" applyFont="1" applyFill="1" applyBorder="1" applyAlignment="1">
      <alignment horizontal="center" wrapText="1"/>
    </xf>
    <xf numFmtId="4" fontId="15" fillId="0" borderId="12" xfId="4" applyNumberFormat="1" applyFont="1" applyFill="1" applyBorder="1" applyAlignment="1">
      <alignment horizontal="center" wrapText="1"/>
    </xf>
    <xf numFmtId="0" fontId="17" fillId="0" borderId="13" xfId="4" applyFont="1" applyFill="1" applyBorder="1"/>
    <xf numFmtId="0" fontId="17" fillId="0" borderId="14" xfId="4" applyFont="1" applyFill="1" applyBorder="1"/>
    <xf numFmtId="4" fontId="15" fillId="0" borderId="15" xfId="4" applyNumberFormat="1" applyFont="1" applyFill="1" applyBorder="1" applyAlignment="1">
      <alignment horizontal="center"/>
    </xf>
    <xf numFmtId="4" fontId="15" fillId="0" borderId="16" xfId="4" applyNumberFormat="1" applyFont="1" applyFill="1" applyBorder="1" applyAlignment="1">
      <alignment horizontal="center"/>
    </xf>
    <xf numFmtId="4" fontId="13" fillId="0" borderId="0" xfId="4" applyNumberFormat="1" applyFont="1" applyFill="1" applyBorder="1"/>
    <xf numFmtId="0" fontId="16" fillId="0" borderId="0" xfId="4" applyFont="1" applyFill="1" applyBorder="1"/>
    <xf numFmtId="0" fontId="16" fillId="0" borderId="0" xfId="4" applyFont="1" applyFill="1"/>
    <xf numFmtId="0" fontId="17" fillId="0" borderId="0" xfId="4" applyFont="1" applyFill="1" applyBorder="1"/>
    <xf numFmtId="4" fontId="15" fillId="0" borderId="0" xfId="4" applyNumberFormat="1" applyFont="1" applyFill="1" applyBorder="1" applyAlignment="1">
      <alignment horizontal="center"/>
    </xf>
    <xf numFmtId="4" fontId="15" fillId="0" borderId="0" xfId="4" applyNumberFormat="1" applyFont="1" applyFill="1" applyBorder="1" applyAlignment="1">
      <alignment horizontal="right"/>
    </xf>
    <xf numFmtId="0" fontId="17" fillId="2" borderId="11" xfId="4" applyFont="1" applyFill="1" applyBorder="1"/>
    <xf numFmtId="4" fontId="15" fillId="2" borderId="11" xfId="4" applyNumberFormat="1" applyFont="1" applyFill="1" applyBorder="1" applyAlignment="1">
      <alignment horizontal="right"/>
    </xf>
    <xf numFmtId="0" fontId="13" fillId="2" borderId="11" xfId="4" applyFont="1" applyFill="1" applyBorder="1"/>
    <xf numFmtId="2" fontId="13" fillId="2" borderId="11" xfId="4" applyNumberFormat="1" applyFont="1" applyFill="1" applyBorder="1" applyAlignment="1">
      <alignment horizontal="right"/>
    </xf>
    <xf numFmtId="0" fontId="11" fillId="0" borderId="0" xfId="4" applyAlignment="1">
      <alignment horizontal="right"/>
    </xf>
    <xf numFmtId="0" fontId="13" fillId="0" borderId="0" xfId="4" applyFont="1" applyAlignment="1"/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19" fillId="0" borderId="0" xfId="0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/>
    <xf numFmtId="0" fontId="8" fillId="0" borderId="0" xfId="0" applyFont="1"/>
    <xf numFmtId="4" fontId="20" fillId="0" borderId="0" xfId="0" applyNumberFormat="1" applyFont="1" applyBorder="1" applyAlignment="1" applyProtection="1">
      <alignment horizontal="center" vertical="center"/>
    </xf>
    <xf numFmtId="0" fontId="20" fillId="0" borderId="0" xfId="0" applyFont="1"/>
    <xf numFmtId="0" fontId="4" fillId="0" borderId="0" xfId="0" applyFont="1" applyAlignment="1">
      <alignment wrapText="1"/>
    </xf>
    <xf numFmtId="0" fontId="21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9" fillId="0" borderId="0" xfId="0" applyFont="1" applyFill="1"/>
    <xf numFmtId="0" fontId="5" fillId="0" borderId="0" xfId="0" applyFont="1" applyAlignment="1"/>
    <xf numFmtId="0" fontId="5" fillId="0" borderId="0" xfId="0" applyFont="1" applyFill="1" applyAlignment="1"/>
    <xf numFmtId="0" fontId="22" fillId="0" borderId="0" xfId="0" applyFont="1" applyAlignment="1"/>
    <xf numFmtId="0" fontId="13" fillId="0" borderId="0" xfId="0" applyFont="1" applyAlignment="1"/>
    <xf numFmtId="0" fontId="23" fillId="0" borderId="0" xfId="4" applyFont="1"/>
    <xf numFmtId="0" fontId="23" fillId="0" borderId="0" xfId="4" applyFont="1" applyAlignment="1">
      <alignment horizontal="right"/>
    </xf>
    <xf numFmtId="0" fontId="23" fillId="0" borderId="0" xfId="4" applyFont="1" applyAlignment="1"/>
    <xf numFmtId="0" fontId="24" fillId="0" borderId="0" xfId="4" applyFont="1" applyAlignment="1"/>
    <xf numFmtId="0" fontId="24" fillId="0" borderId="0" xfId="0" applyFont="1" applyAlignment="1"/>
    <xf numFmtId="0" fontId="24" fillId="0" borderId="0" xfId="0" applyFont="1"/>
    <xf numFmtId="0" fontId="24" fillId="0" borderId="0" xfId="4" applyFont="1"/>
    <xf numFmtId="0" fontId="24" fillId="0" borderId="0" xfId="4" applyFont="1" applyAlignment="1">
      <alignment horizontal="right"/>
    </xf>
    <xf numFmtId="0" fontId="23" fillId="0" borderId="0" xfId="4" applyFont="1" applyFill="1" applyAlignment="1">
      <alignment horizontal="center" wrapText="1"/>
    </xf>
    <xf numFmtId="0" fontId="23" fillId="0" borderId="0" xfId="4" applyFont="1" applyAlignment="1">
      <alignment horizontal="center" wrapText="1"/>
    </xf>
    <xf numFmtId="0" fontId="25" fillId="0" borderId="1" xfId="4" applyFont="1" applyFill="1" applyBorder="1" applyAlignment="1">
      <alignment horizontal="center" vertical="top" wrapText="1"/>
    </xf>
    <xf numFmtId="0" fontId="25" fillId="0" borderId="2" xfId="4" applyFont="1" applyFill="1" applyBorder="1" applyAlignment="1">
      <alignment horizontal="center" vertical="center" wrapText="1"/>
    </xf>
    <xf numFmtId="17" fontId="25" fillId="0" borderId="3" xfId="4" applyNumberFormat="1" applyFont="1" applyFill="1" applyBorder="1" applyAlignment="1">
      <alignment horizontal="center" vertical="center" wrapText="1"/>
    </xf>
    <xf numFmtId="17" fontId="25" fillId="0" borderId="17" xfId="4" applyNumberFormat="1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center"/>
    </xf>
    <xf numFmtId="0" fontId="23" fillId="0" borderId="0" xfId="4" applyFont="1" applyFill="1" applyAlignment="1">
      <alignment horizontal="center"/>
    </xf>
    <xf numFmtId="0" fontId="25" fillId="0" borderId="1" xfId="4" applyFont="1" applyFill="1" applyBorder="1" applyAlignment="1">
      <alignment horizontal="left" vertical="center" wrapText="1"/>
    </xf>
    <xf numFmtId="0" fontId="25" fillId="0" borderId="2" xfId="4" applyFont="1" applyFill="1" applyBorder="1" applyAlignment="1">
      <alignment horizontal="left" vertical="center" wrapText="1"/>
    </xf>
    <xf numFmtId="4" fontId="25" fillId="0" borderId="18" xfId="4" applyNumberFormat="1" applyFont="1" applyFill="1" applyBorder="1" applyAlignment="1">
      <alignment horizontal="center" wrapText="1"/>
    </xf>
    <xf numFmtId="4" fontId="25" fillId="0" borderId="1" xfId="4" applyNumberFormat="1" applyFont="1" applyFill="1" applyBorder="1" applyAlignment="1">
      <alignment horizontal="center" wrapText="1"/>
    </xf>
    <xf numFmtId="0" fontId="24" fillId="0" borderId="0" xfId="4" applyFont="1" applyFill="1" applyBorder="1"/>
    <xf numFmtId="0" fontId="24" fillId="0" borderId="0" xfId="4" applyFont="1" applyFill="1"/>
    <xf numFmtId="0" fontId="26" fillId="0" borderId="13" xfId="4" applyFont="1" applyFill="1" applyBorder="1"/>
    <xf numFmtId="0" fontId="26" fillId="0" borderId="14" xfId="4" applyFont="1" applyFill="1" applyBorder="1"/>
    <xf numFmtId="4" fontId="25" fillId="0" borderId="19" xfId="4" applyNumberFormat="1" applyFont="1" applyFill="1" applyBorder="1" applyAlignment="1">
      <alignment horizontal="center"/>
    </xf>
    <xf numFmtId="4" fontId="25" fillId="0" borderId="13" xfId="4" applyNumberFormat="1" applyFont="1" applyFill="1" applyBorder="1" applyAlignment="1">
      <alignment horizontal="center"/>
    </xf>
    <xf numFmtId="0" fontId="23" fillId="0" borderId="0" xfId="4" applyFont="1" applyFill="1" applyBorder="1"/>
    <xf numFmtId="0" fontId="23" fillId="0" borderId="0" xfId="4" applyFont="1" applyFill="1"/>
    <xf numFmtId="0" fontId="26" fillId="0" borderId="0" xfId="4" applyFont="1" applyFill="1" applyBorder="1"/>
    <xf numFmtId="4" fontId="25" fillId="0" borderId="0" xfId="4" applyNumberFormat="1" applyFont="1" applyFill="1" applyBorder="1" applyAlignment="1">
      <alignment horizontal="center"/>
    </xf>
    <xf numFmtId="4" fontId="25" fillId="0" borderId="0" xfId="4" applyNumberFormat="1" applyFont="1" applyFill="1" applyBorder="1" applyAlignment="1">
      <alignment horizontal="right"/>
    </xf>
    <xf numFmtId="0" fontId="26" fillId="2" borderId="11" xfId="4" applyFont="1" applyFill="1" applyBorder="1"/>
    <xf numFmtId="4" fontId="25" fillId="2" borderId="11" xfId="4" applyNumberFormat="1" applyFont="1" applyFill="1" applyBorder="1" applyAlignment="1">
      <alignment horizontal="right"/>
    </xf>
    <xf numFmtId="0" fontId="23" fillId="2" borderId="11" xfId="4" applyFont="1" applyFill="1" applyBorder="1"/>
    <xf numFmtId="2" fontId="23" fillId="2" borderId="11" xfId="4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6" fillId="4" borderId="11" xfId="0" applyFont="1" applyFill="1" applyBorder="1"/>
    <xf numFmtId="4" fontId="26" fillId="4" borderId="11" xfId="0" applyNumberFormat="1" applyFont="1" applyFill="1" applyBorder="1"/>
    <xf numFmtId="0" fontId="23" fillId="0" borderId="0" xfId="0" applyFont="1"/>
    <xf numFmtId="0" fontId="24" fillId="5" borderId="11" xfId="0" applyFont="1" applyFill="1" applyBorder="1"/>
    <xf numFmtId="4" fontId="24" fillId="5" borderId="11" xfId="0" applyNumberFormat="1" applyFont="1" applyFill="1" applyBorder="1"/>
    <xf numFmtId="0" fontId="23" fillId="0" borderId="0" xfId="0" applyFont="1" applyAlignment="1"/>
    <xf numFmtId="4" fontId="26" fillId="5" borderId="11" xfId="0" applyNumberFormat="1" applyFont="1" applyFill="1" applyBorder="1"/>
    <xf numFmtId="0" fontId="24" fillId="0" borderId="11" xfId="0" applyFont="1" applyBorder="1"/>
    <xf numFmtId="4" fontId="26" fillId="0" borderId="11" xfId="0" applyNumberFormat="1" applyFont="1" applyBorder="1"/>
    <xf numFmtId="17" fontId="24" fillId="0" borderId="11" xfId="0" applyNumberFormat="1" applyFont="1" applyBorder="1"/>
    <xf numFmtId="4" fontId="23" fillId="5" borderId="11" xfId="0" applyNumberFormat="1" applyFont="1" applyFill="1" applyBorder="1"/>
    <xf numFmtId="4" fontId="23" fillId="0" borderId="11" xfId="0" applyNumberFormat="1" applyFont="1" applyBorder="1"/>
    <xf numFmtId="4" fontId="15" fillId="0" borderId="0" xfId="4" applyNumberFormat="1" applyFont="1" applyFill="1" applyBorder="1" applyAlignment="1">
      <alignment horizontal="center" wrapText="1"/>
    </xf>
    <xf numFmtId="4" fontId="19" fillId="0" borderId="0" xfId="0" applyNumberFormat="1" applyFont="1" applyFill="1"/>
    <xf numFmtId="0" fontId="13" fillId="0" borderId="0" xfId="0" applyFont="1" applyAlignment="1">
      <alignment wrapText="1"/>
    </xf>
    <xf numFmtId="0" fontId="13" fillId="0" borderId="0" xfId="3" applyFont="1"/>
    <xf numFmtId="0" fontId="13" fillId="0" borderId="0" xfId="0" applyFont="1" applyFill="1" applyAlignment="1"/>
    <xf numFmtId="9" fontId="29" fillId="0" borderId="0" xfId="5" applyNumberFormat="1" applyFont="1"/>
    <xf numFmtId="0" fontId="30" fillId="0" borderId="0" xfId="5" applyFont="1"/>
    <xf numFmtId="0" fontId="31" fillId="0" borderId="0" xfId="5" applyFont="1"/>
    <xf numFmtId="0" fontId="32" fillId="0" borderId="0" xfId="5" applyFont="1"/>
    <xf numFmtId="4" fontId="31" fillId="0" borderId="0" xfId="5" applyNumberFormat="1" applyFont="1"/>
    <xf numFmtId="4" fontId="15" fillId="0" borderId="0" xfId="0" applyNumberFormat="1" applyFont="1" applyBorder="1" applyAlignment="1">
      <alignment horizontal="right"/>
    </xf>
    <xf numFmtId="0" fontId="34" fillId="0" borderId="0" xfId="0" applyFont="1" applyFill="1" applyAlignment="1"/>
    <xf numFmtId="0" fontId="27" fillId="0" borderId="11" xfId="0" applyFont="1" applyBorder="1" applyAlignment="1">
      <alignment horizontal="center" vertical="center" wrapText="1"/>
    </xf>
    <xf numFmtId="17" fontId="27" fillId="0" borderId="11" xfId="2" applyNumberFormat="1" applyFont="1" applyBorder="1" applyAlignment="1">
      <alignment horizontal="center" vertical="center" wrapText="1"/>
    </xf>
    <xf numFmtId="17" fontId="27" fillId="0" borderId="11" xfId="2" applyNumberFormat="1" applyFont="1" applyFill="1" applyBorder="1" applyAlignment="1">
      <alignment horizontal="center" vertical="center" wrapText="1"/>
    </xf>
    <xf numFmtId="44" fontId="27" fillId="0" borderId="11" xfId="2" applyFont="1" applyFill="1" applyBorder="1" applyAlignment="1">
      <alignment horizontal="center" vertical="center" wrapText="1"/>
    </xf>
    <xf numFmtId="44" fontId="27" fillId="6" borderId="11" xfId="2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4" fontId="27" fillId="6" borderId="11" xfId="0" applyNumberFormat="1" applyFont="1" applyFill="1" applyBorder="1" applyAlignment="1">
      <alignment horizontal="center" vertical="center"/>
    </xf>
    <xf numFmtId="4" fontId="35" fillId="0" borderId="11" xfId="4" applyNumberFormat="1" applyFont="1" applyFill="1" applyBorder="1" applyAlignment="1">
      <alignment horizontal="center" vertical="center"/>
    </xf>
    <xf numFmtId="4" fontId="27" fillId="0" borderId="11" xfId="4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4" fontId="27" fillId="0" borderId="11" xfId="0" applyNumberFormat="1" applyFont="1" applyBorder="1" applyAlignment="1">
      <alignment horizontal="center" vertical="center"/>
    </xf>
    <xf numFmtId="164" fontId="36" fillId="3" borderId="11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right" vertical="center"/>
    </xf>
    <xf numFmtId="164" fontId="36" fillId="6" borderId="11" xfId="0" applyNumberFormat="1" applyFont="1" applyFill="1" applyBorder="1" applyAlignment="1">
      <alignment horizontal="center" vertical="center" wrapText="1"/>
    </xf>
    <xf numFmtId="43" fontId="36" fillId="3" borderId="11" xfId="1" applyNumberFormat="1" applyFont="1" applyFill="1" applyBorder="1" applyAlignment="1">
      <alignment horizontal="right" vertical="center" wrapText="1"/>
    </xf>
    <xf numFmtId="4" fontId="27" fillId="6" borderId="11" xfId="0" applyNumberFormat="1" applyFont="1" applyFill="1" applyBorder="1" applyAlignment="1">
      <alignment horizontal="right" vertical="center"/>
    </xf>
    <xf numFmtId="4" fontId="35" fillId="6" borderId="11" xfId="0" applyNumberFormat="1" applyFont="1" applyFill="1" applyBorder="1" applyAlignment="1">
      <alignment horizontal="right" vertical="center"/>
    </xf>
    <xf numFmtId="4" fontId="27" fillId="3" borderId="11" xfId="0" applyNumberFormat="1" applyFont="1" applyFill="1" applyBorder="1" applyAlignment="1">
      <alignment horizontal="right" vertical="center"/>
    </xf>
    <xf numFmtId="4" fontId="27" fillId="3" borderId="11" xfId="0" applyNumberFormat="1" applyFont="1" applyFill="1" applyBorder="1" applyAlignment="1">
      <alignment horizontal="center" vertical="center"/>
    </xf>
    <xf numFmtId="4" fontId="35" fillId="3" borderId="11" xfId="4" applyNumberFormat="1" applyFont="1" applyFill="1" applyBorder="1" applyAlignment="1">
      <alignment horizontal="center" vertical="center"/>
    </xf>
    <xf numFmtId="4" fontId="27" fillId="3" borderId="11" xfId="4" applyNumberFormat="1" applyFont="1" applyFill="1" applyBorder="1" applyAlignment="1">
      <alignment horizontal="center" vertical="center" wrapText="1"/>
    </xf>
    <xf numFmtId="17" fontId="33" fillId="0" borderId="11" xfId="2" applyNumberFormat="1" applyFont="1" applyFill="1" applyBorder="1" applyAlignment="1">
      <alignment horizontal="center" vertical="center" wrapText="1"/>
    </xf>
    <xf numFmtId="44" fontId="33" fillId="3" borderId="11" xfId="2" applyFont="1" applyFill="1" applyBorder="1" applyAlignment="1">
      <alignment horizontal="center" vertical="center" wrapText="1"/>
    </xf>
    <xf numFmtId="17" fontId="33" fillId="6" borderId="11" xfId="2" applyNumberFormat="1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164" fontId="43" fillId="3" borderId="10" xfId="0" applyNumberFormat="1" applyFont="1" applyFill="1" applyBorder="1" applyAlignment="1">
      <alignment horizontal="center" vertical="center" wrapText="1"/>
    </xf>
    <xf numFmtId="4" fontId="44" fillId="3" borderId="11" xfId="0" applyNumberFormat="1" applyFont="1" applyFill="1" applyBorder="1" applyAlignment="1">
      <alignment horizontal="center" vertical="center"/>
    </xf>
    <xf numFmtId="4" fontId="37" fillId="3" borderId="11" xfId="4" applyNumberFormat="1" applyFont="1" applyFill="1" applyBorder="1" applyAlignment="1">
      <alignment horizontal="center" vertical="center"/>
    </xf>
    <xf numFmtId="4" fontId="37" fillId="0" borderId="11" xfId="4" applyNumberFormat="1" applyFont="1" applyFill="1" applyBorder="1" applyAlignment="1">
      <alignment horizontal="center" vertical="center"/>
    </xf>
    <xf numFmtId="4" fontId="44" fillId="0" borderId="11" xfId="4" applyNumberFormat="1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3" fillId="3" borderId="11" xfId="1" applyNumberFormat="1" applyFont="1" applyFill="1" applyBorder="1" applyAlignment="1">
      <alignment horizontal="center" vertical="center" wrapText="1"/>
    </xf>
    <xf numFmtId="4" fontId="37" fillId="3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3" fillId="0" borderId="0" xfId="0" applyFont="1" applyFill="1" applyAlignment="1"/>
    <xf numFmtId="17" fontId="49" fillId="0" borderId="11" xfId="2" applyNumberFormat="1" applyFont="1" applyBorder="1" applyAlignment="1">
      <alignment horizontal="center" vertical="center" wrapText="1"/>
    </xf>
    <xf numFmtId="4" fontId="50" fillId="6" borderId="11" xfId="0" applyNumberFormat="1" applyFont="1" applyFill="1" applyBorder="1" applyAlignment="1">
      <alignment horizontal="center" vertical="center"/>
    </xf>
    <xf numFmtId="44" fontId="33" fillId="0" borderId="11" xfId="2" applyFont="1" applyFill="1" applyBorder="1" applyAlignment="1">
      <alignment horizontal="center" vertical="center" wrapText="1"/>
    </xf>
    <xf numFmtId="4" fontId="35" fillId="6" borderId="11" xfId="4" applyNumberFormat="1" applyFont="1" applyFill="1" applyBorder="1" applyAlignment="1">
      <alignment horizontal="center" vertical="center"/>
    </xf>
    <xf numFmtId="165" fontId="13" fillId="2" borderId="11" xfId="4" applyNumberFormat="1" applyFont="1" applyFill="1" applyBorder="1" applyAlignment="1">
      <alignment horizontal="right"/>
    </xf>
    <xf numFmtId="166" fontId="13" fillId="2" borderId="11" xfId="4" applyNumberFormat="1" applyFont="1" applyFill="1" applyBorder="1" applyAlignment="1">
      <alignment horizontal="right"/>
    </xf>
    <xf numFmtId="0" fontId="52" fillId="3" borderId="11" xfId="0" applyFont="1" applyFill="1" applyBorder="1" applyAlignment="1">
      <alignment horizontal="center" vertical="center" wrapText="1"/>
    </xf>
    <xf numFmtId="0" fontId="13" fillId="3" borderId="0" xfId="4" applyFont="1" applyFill="1" applyBorder="1"/>
    <xf numFmtId="165" fontId="13" fillId="3" borderId="0" xfId="4" applyNumberFormat="1" applyFont="1" applyFill="1" applyBorder="1" applyAlignment="1">
      <alignment horizontal="right"/>
    </xf>
    <xf numFmtId="0" fontId="33" fillId="3" borderId="11" xfId="0" applyFont="1" applyFill="1" applyBorder="1" applyAlignment="1">
      <alignment horizontal="center" vertical="center" wrapText="1"/>
    </xf>
    <xf numFmtId="4" fontId="48" fillId="3" borderId="11" xfId="4" applyNumberFormat="1" applyFont="1" applyFill="1" applyBorder="1" applyAlignment="1">
      <alignment horizontal="center" vertical="center"/>
    </xf>
    <xf numFmtId="4" fontId="33" fillId="3" borderId="11" xfId="0" applyNumberFormat="1" applyFont="1" applyFill="1" applyBorder="1" applyAlignment="1">
      <alignment horizontal="center" vertical="center"/>
    </xf>
    <xf numFmtId="4" fontId="46" fillId="7" borderId="21" xfId="4" applyNumberFormat="1" applyFont="1" applyFill="1" applyBorder="1" applyAlignment="1">
      <alignment horizontal="center" vertical="center" wrapText="1"/>
    </xf>
    <xf numFmtId="4" fontId="46" fillId="7" borderId="22" xfId="4" applyNumberFormat="1" applyFont="1" applyFill="1" applyBorder="1" applyAlignment="1">
      <alignment horizontal="center" vertical="center" wrapText="1"/>
    </xf>
    <xf numFmtId="4" fontId="41" fillId="7" borderId="11" xfId="0" applyNumberFormat="1" applyFont="1" applyFill="1" applyBorder="1" applyAlignment="1">
      <alignment horizontal="center" vertical="center"/>
    </xf>
    <xf numFmtId="4" fontId="47" fillId="7" borderId="11" xfId="0" applyNumberFormat="1" applyFont="1" applyFill="1" applyBorder="1" applyAlignment="1">
      <alignment horizontal="center" vertical="center"/>
    </xf>
    <xf numFmtId="4" fontId="42" fillId="7" borderId="11" xfId="0" applyNumberFormat="1" applyFont="1" applyFill="1" applyBorder="1" applyAlignment="1">
      <alignment horizontal="center" vertical="center"/>
    </xf>
    <xf numFmtId="4" fontId="45" fillId="7" borderId="11" xfId="4" applyNumberFormat="1" applyFont="1" applyFill="1" applyBorder="1" applyAlignment="1">
      <alignment horizontal="center" vertical="center" wrapText="1"/>
    </xf>
    <xf numFmtId="4" fontId="40" fillId="7" borderId="11" xfId="0" applyNumberFormat="1" applyFont="1" applyFill="1" applyBorder="1" applyAlignment="1">
      <alignment horizontal="center" vertical="center"/>
    </xf>
    <xf numFmtId="4" fontId="19" fillId="8" borderId="11" xfId="0" applyNumberFormat="1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horizontal="center" vertical="center" wrapText="1"/>
    </xf>
    <xf numFmtId="4" fontId="54" fillId="3" borderId="11" xfId="4" applyNumberFormat="1" applyFont="1" applyFill="1" applyBorder="1" applyAlignment="1">
      <alignment horizontal="center" vertical="center"/>
    </xf>
    <xf numFmtId="4" fontId="53" fillId="3" borderId="11" xfId="0" applyNumberFormat="1" applyFont="1" applyFill="1" applyBorder="1" applyAlignment="1">
      <alignment horizontal="center" vertical="center"/>
    </xf>
    <xf numFmtId="4" fontId="44" fillId="3" borderId="11" xfId="4" applyNumberFormat="1" applyFont="1" applyFill="1" applyBorder="1" applyAlignment="1">
      <alignment horizontal="center" vertical="center" wrapText="1"/>
    </xf>
    <xf numFmtId="0" fontId="25" fillId="0" borderId="13" xfId="4" applyFont="1" applyFill="1" applyBorder="1" applyAlignment="1">
      <alignment horizontal="left" vertical="center" wrapText="1"/>
    </xf>
    <xf numFmtId="0" fontId="25" fillId="0" borderId="14" xfId="4" applyFont="1" applyFill="1" applyBorder="1" applyAlignment="1">
      <alignment horizontal="left" vertical="center" wrapText="1"/>
    </xf>
    <xf numFmtId="4" fontId="25" fillId="0" borderId="19" xfId="4" applyNumberFormat="1" applyFont="1" applyFill="1" applyBorder="1" applyAlignment="1">
      <alignment horizontal="center" wrapText="1"/>
    </xf>
    <xf numFmtId="0" fontId="55" fillId="3" borderId="11" xfId="0" applyFont="1" applyFill="1" applyBorder="1" applyAlignment="1">
      <alignment horizontal="center" vertical="center" wrapText="1"/>
    </xf>
    <xf numFmtId="4" fontId="35" fillId="3" borderId="11" xfId="0" applyNumberFormat="1" applyFont="1" applyFill="1" applyBorder="1" applyAlignment="1">
      <alignment horizontal="center" vertical="center"/>
    </xf>
    <xf numFmtId="4" fontId="48" fillId="3" borderId="11" xfId="4" applyNumberFormat="1" applyFont="1" applyFill="1" applyBorder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164" fontId="57" fillId="3" borderId="11" xfId="0" applyNumberFormat="1" applyFont="1" applyFill="1" applyBorder="1" applyAlignment="1">
      <alignment horizontal="right" vertical="center" wrapText="1"/>
    </xf>
    <xf numFmtId="4" fontId="33" fillId="0" borderId="11" xfId="0" applyNumberFormat="1" applyFont="1" applyBorder="1" applyAlignment="1">
      <alignment horizontal="right" vertical="center"/>
    </xf>
    <xf numFmtId="164" fontId="57" fillId="6" borderId="11" xfId="0" applyNumberFormat="1" applyFont="1" applyFill="1" applyBorder="1" applyAlignment="1">
      <alignment horizontal="right" vertical="center" wrapText="1"/>
    </xf>
    <xf numFmtId="4" fontId="33" fillId="6" borderId="11" xfId="0" applyNumberFormat="1" applyFont="1" applyFill="1" applyBorder="1" applyAlignment="1">
      <alignment horizontal="right" vertical="center"/>
    </xf>
    <xf numFmtId="4" fontId="48" fillId="6" borderId="11" xfId="0" applyNumberFormat="1" applyFont="1" applyFill="1" applyBorder="1" applyAlignment="1">
      <alignment horizontal="right" vertical="center"/>
    </xf>
    <xf numFmtId="4" fontId="33" fillId="3" borderId="11" xfId="0" applyNumberFormat="1" applyFont="1" applyFill="1" applyBorder="1" applyAlignment="1">
      <alignment horizontal="right" vertical="center"/>
    </xf>
    <xf numFmtId="4" fontId="33" fillId="0" borderId="11" xfId="4" applyNumberFormat="1" applyFont="1" applyFill="1" applyBorder="1" applyAlignment="1">
      <alignment horizontal="right" vertical="center" wrapText="1"/>
    </xf>
    <xf numFmtId="4" fontId="33" fillId="3" borderId="11" xfId="4" applyNumberFormat="1" applyFont="1" applyFill="1" applyBorder="1" applyAlignment="1">
      <alignment horizontal="right" vertical="center" wrapText="1"/>
    </xf>
    <xf numFmtId="4" fontId="48" fillId="6" borderId="11" xfId="4" applyNumberFormat="1" applyFont="1" applyFill="1" applyBorder="1" applyAlignment="1">
      <alignment horizontal="right" vertical="center"/>
    </xf>
    <xf numFmtId="0" fontId="58" fillId="0" borderId="0" xfId="0" applyFont="1"/>
    <xf numFmtId="0" fontId="59" fillId="0" borderId="0" xfId="0" applyFont="1"/>
    <xf numFmtId="43" fontId="57" fillId="3" borderId="11" xfId="1" applyNumberFormat="1" applyFont="1" applyFill="1" applyBorder="1" applyAlignment="1">
      <alignment horizontal="center" vertical="center" wrapText="1"/>
    </xf>
    <xf numFmtId="17" fontId="25" fillId="0" borderId="0" xfId="4" applyNumberFormat="1" applyFont="1" applyFill="1" applyBorder="1" applyAlignment="1">
      <alignment horizontal="center" vertical="center" wrapText="1"/>
    </xf>
    <xf numFmtId="4" fontId="25" fillId="0" borderId="0" xfId="4" applyNumberFormat="1" applyFont="1" applyFill="1" applyBorder="1" applyAlignment="1">
      <alignment horizontal="center" wrapText="1"/>
    </xf>
    <xf numFmtId="17" fontId="25" fillId="0" borderId="18" xfId="4" applyNumberFormat="1" applyFont="1" applyFill="1" applyBorder="1" applyAlignment="1">
      <alignment horizontal="center" vertical="center" wrapText="1"/>
    </xf>
    <xf numFmtId="17" fontId="25" fillId="0" borderId="23" xfId="4" applyNumberFormat="1" applyFont="1" applyFill="1" applyBorder="1" applyAlignment="1">
      <alignment horizontal="center" vertical="center" wrapText="1"/>
    </xf>
    <xf numFmtId="167" fontId="25" fillId="0" borderId="13" xfId="4" applyNumberFormat="1" applyFont="1" applyFill="1" applyBorder="1" applyAlignment="1">
      <alignment horizontal="left" indent="2"/>
    </xf>
    <xf numFmtId="4" fontId="25" fillId="0" borderId="1" xfId="4" applyNumberFormat="1" applyFont="1" applyFill="1" applyBorder="1" applyAlignment="1">
      <alignment horizontal="left" wrapText="1" indent="2"/>
    </xf>
    <xf numFmtId="0" fontId="44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37" fillId="9" borderId="11" xfId="4" applyNumberFormat="1" applyFont="1" applyFill="1" applyBorder="1" applyAlignment="1">
      <alignment horizontal="center" vertical="center"/>
    </xf>
    <xf numFmtId="4" fontId="37" fillId="9" borderId="11" xfId="0" applyNumberFormat="1" applyFont="1" applyFill="1" applyBorder="1" applyAlignment="1">
      <alignment horizontal="center" vertical="center"/>
    </xf>
    <xf numFmtId="4" fontId="37" fillId="6" borderId="11" xfId="0" applyNumberFormat="1" applyFont="1" applyFill="1" applyBorder="1" applyAlignment="1">
      <alignment horizontal="center" vertical="center"/>
    </xf>
    <xf numFmtId="4" fontId="44" fillId="6" borderId="11" xfId="0" applyNumberFormat="1" applyFont="1" applyFill="1" applyBorder="1" applyAlignment="1">
      <alignment horizontal="center" vertical="center"/>
    </xf>
    <xf numFmtId="0" fontId="61" fillId="0" borderId="0" xfId="4" applyFont="1" applyAlignment="1"/>
    <xf numFmtId="0" fontId="17" fillId="0" borderId="0" xfId="5" applyFont="1"/>
    <xf numFmtId="0" fontId="34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/>
    </xf>
    <xf numFmtId="9" fontId="63" fillId="0" borderId="0" xfId="5" applyNumberFormat="1" applyFont="1"/>
    <xf numFmtId="0" fontId="34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17" fontId="66" fillId="0" borderId="11" xfId="2" applyNumberFormat="1" applyFont="1" applyBorder="1" applyAlignment="1">
      <alignment horizontal="center" vertical="center" wrapText="1"/>
    </xf>
    <xf numFmtId="17" fontId="66" fillId="0" borderId="11" xfId="2" applyNumberFormat="1" applyFont="1" applyFill="1" applyBorder="1" applyAlignment="1">
      <alignment horizontal="center" vertical="center" wrapText="1"/>
    </xf>
    <xf numFmtId="44" fontId="66" fillId="3" borderId="11" xfId="2" applyFont="1" applyFill="1" applyBorder="1" applyAlignment="1">
      <alignment horizontal="center" vertical="center" wrapText="1"/>
    </xf>
    <xf numFmtId="44" fontId="67" fillId="7" borderId="11" xfId="2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3" borderId="11" xfId="0" applyFont="1" applyFill="1" applyBorder="1" applyAlignment="1">
      <alignment horizontal="center" vertical="center" wrapText="1"/>
    </xf>
    <xf numFmtId="0" fontId="65" fillId="7" borderId="11" xfId="0" applyFont="1" applyFill="1" applyBorder="1" applyAlignment="1">
      <alignment horizontal="center" vertical="center" wrapText="1"/>
    </xf>
    <xf numFmtId="0" fontId="69" fillId="7" borderId="20" xfId="0" applyFont="1" applyFill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 wrapText="1"/>
    </xf>
    <xf numFmtId="17" fontId="69" fillId="7" borderId="11" xfId="0" applyNumberFormat="1" applyFont="1" applyFill="1" applyBorder="1" applyAlignment="1">
      <alignment horizontal="center" vertical="center" wrapText="1"/>
    </xf>
    <xf numFmtId="0" fontId="68" fillId="8" borderId="11" xfId="0" applyFont="1" applyFill="1" applyBorder="1" applyAlignment="1">
      <alignment horizontal="center" vertical="center" wrapText="1"/>
    </xf>
    <xf numFmtId="17" fontId="70" fillId="7" borderId="11" xfId="0" applyNumberFormat="1" applyFont="1" applyFill="1" applyBorder="1" applyAlignment="1">
      <alignment horizontal="center" vertical="center" wrapText="1"/>
    </xf>
    <xf numFmtId="4" fontId="37" fillId="3" borderId="0" xfId="0" applyNumberFormat="1" applyFont="1" applyFill="1" applyBorder="1" applyAlignment="1">
      <alignment horizontal="center" vertical="center"/>
    </xf>
    <xf numFmtId="0" fontId="71" fillId="9" borderId="11" xfId="0" applyFont="1" applyFill="1" applyBorder="1" applyAlignment="1">
      <alignment horizontal="center" vertical="center" wrapText="1"/>
    </xf>
    <xf numFmtId="17" fontId="71" fillId="3" borderId="11" xfId="0" applyNumberFormat="1" applyFont="1" applyFill="1" applyBorder="1" applyAlignment="1">
      <alignment horizontal="center" vertical="center" wrapText="1"/>
    </xf>
    <xf numFmtId="17" fontId="71" fillId="9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6" borderId="11" xfId="0" applyFont="1" applyFill="1" applyBorder="1" applyAlignment="1">
      <alignment horizontal="center" vertical="center" wrapText="1"/>
    </xf>
    <xf numFmtId="4" fontId="54" fillId="9" borderId="11" xfId="4" applyNumberFormat="1" applyFont="1" applyFill="1" applyBorder="1" applyAlignment="1">
      <alignment horizontal="center" vertical="center"/>
    </xf>
    <xf numFmtId="4" fontId="53" fillId="9" borderId="11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4" fontId="53" fillId="6" borderId="11" xfId="0" applyNumberFormat="1" applyFont="1" applyFill="1" applyBorder="1" applyAlignment="1">
      <alignment horizontal="center" vertical="center"/>
    </xf>
    <xf numFmtId="4" fontId="54" fillId="9" borderId="11" xfId="0" applyNumberFormat="1" applyFont="1" applyFill="1" applyBorder="1" applyAlignment="1">
      <alignment horizontal="center" vertical="center"/>
    </xf>
    <xf numFmtId="4" fontId="54" fillId="3" borderId="11" xfId="0" applyNumberFormat="1" applyFont="1" applyFill="1" applyBorder="1" applyAlignment="1">
      <alignment horizontal="center" vertical="center"/>
    </xf>
    <xf numFmtId="0" fontId="5" fillId="0" borderId="24" xfId="0" applyFont="1" applyBorder="1"/>
    <xf numFmtId="4" fontId="37" fillId="3" borderId="24" xfId="0" applyNumberFormat="1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 vertical="center" wrapText="1"/>
    </xf>
    <xf numFmtId="4" fontId="54" fillId="3" borderId="10" xfId="4" applyNumberFormat="1" applyFont="1" applyFill="1" applyBorder="1" applyAlignment="1">
      <alignment horizontal="center" vertical="center"/>
    </xf>
    <xf numFmtId="4" fontId="53" fillId="3" borderId="10" xfId="4" applyNumberFormat="1" applyFont="1" applyFill="1" applyBorder="1" applyAlignment="1">
      <alignment horizontal="center" vertical="center" wrapText="1"/>
    </xf>
    <xf numFmtId="4" fontId="54" fillId="3" borderId="25" xfId="0" applyNumberFormat="1" applyFont="1" applyFill="1" applyBorder="1" applyAlignment="1">
      <alignment horizontal="center" vertical="center"/>
    </xf>
    <xf numFmtId="0" fontId="71" fillId="3" borderId="11" xfId="0" applyFont="1" applyFill="1" applyBorder="1" applyAlignment="1">
      <alignment horizontal="center" vertical="center" wrapText="1"/>
    </xf>
    <xf numFmtId="4" fontId="53" fillId="3" borderId="11" xfId="4" applyNumberFormat="1" applyFont="1" applyFill="1" applyBorder="1" applyAlignment="1">
      <alignment horizontal="center" vertical="center" wrapText="1"/>
    </xf>
    <xf numFmtId="4" fontId="54" fillId="3" borderId="26" xfId="0" applyNumberFormat="1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 wrapText="1"/>
    </xf>
    <xf numFmtId="4" fontId="54" fillId="7" borderId="11" xfId="4" applyNumberFormat="1" applyFont="1" applyFill="1" applyBorder="1" applyAlignment="1">
      <alignment horizontal="center" vertical="center"/>
    </xf>
    <xf numFmtId="4" fontId="54" fillId="7" borderId="11" xfId="0" applyNumberFormat="1" applyFont="1" applyFill="1" applyBorder="1" applyAlignment="1">
      <alignment horizontal="center" vertical="center"/>
    </xf>
    <xf numFmtId="0" fontId="72" fillId="7" borderId="11" xfId="0" applyFont="1" applyFill="1" applyBorder="1" applyAlignment="1">
      <alignment horizontal="center" vertical="center" wrapText="1"/>
    </xf>
    <xf numFmtId="0" fontId="55" fillId="9" borderId="11" xfId="0" applyFont="1" applyFill="1" applyBorder="1" applyAlignment="1">
      <alignment horizontal="center" vertical="center" wrapText="1"/>
    </xf>
    <xf numFmtId="0" fontId="73" fillId="9" borderId="11" xfId="0" applyFont="1" applyFill="1" applyBorder="1" applyAlignment="1">
      <alignment horizontal="center" vertical="center" wrapText="1"/>
    </xf>
    <xf numFmtId="0" fontId="71" fillId="2" borderId="11" xfId="0" applyFont="1" applyFill="1" applyBorder="1" applyAlignment="1">
      <alignment horizontal="center" vertical="center" wrapText="1"/>
    </xf>
    <xf numFmtId="4" fontId="54" fillId="2" borderId="11" xfId="4" applyNumberFormat="1" applyFont="1" applyFill="1" applyBorder="1" applyAlignment="1">
      <alignment horizontal="center" vertical="center"/>
    </xf>
    <xf numFmtId="4" fontId="54" fillId="2" borderId="11" xfId="0" applyNumberFormat="1" applyFont="1" applyFill="1" applyBorder="1" applyAlignment="1">
      <alignment horizontal="center" vertical="center"/>
    </xf>
    <xf numFmtId="17" fontId="71" fillId="2" borderId="11" xfId="0" applyNumberFormat="1" applyFont="1" applyFill="1" applyBorder="1" applyAlignment="1">
      <alignment horizontal="center" vertical="center" wrapText="1"/>
    </xf>
    <xf numFmtId="4" fontId="53" fillId="2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3" fontId="19" fillId="0" borderId="11" xfId="1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10" fontId="75" fillId="0" borderId="0" xfId="6" applyNumberFormat="1" applyFont="1" applyAlignment="1">
      <alignment vertical="center"/>
    </xf>
    <xf numFmtId="0" fontId="9" fillId="0" borderId="0" xfId="4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0" borderId="0" xfId="4" applyFont="1" applyFill="1" applyAlignment="1">
      <alignment horizontal="center" wrapText="1"/>
    </xf>
    <xf numFmtId="0" fontId="23" fillId="0" borderId="0" xfId="4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4" applyFont="1" applyFill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</cellXfs>
  <cellStyles count="7">
    <cellStyle name="Comma" xfId="1" builtinId="3"/>
    <cellStyle name="Currency" xfId="2" builtinId="4"/>
    <cellStyle name="Normal" xfId="0" builtinId="0"/>
    <cellStyle name="Normal_MARIAN -RECUPERARE-APRILIE 2013" xfId="3"/>
    <cellStyle name="Normal_Sheet1" xfId="4"/>
    <cellStyle name="Normal_SPITALE-CONTRACTE 01.01.2020" xfId="5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C20" sqref="C20"/>
    </sheetView>
  </sheetViews>
  <sheetFormatPr defaultRowHeight="12.75"/>
  <cols>
    <col min="2" max="2" width="34.5703125" customWidth="1"/>
    <col min="3" max="3" width="16.85546875" customWidth="1"/>
    <col min="4" max="4" width="14.42578125" style="70" customWidth="1"/>
  </cols>
  <sheetData>
    <row r="1" spans="1:15" ht="15.75">
      <c r="A1" s="24" t="s">
        <v>37</v>
      </c>
      <c r="B1" s="24"/>
      <c r="C1" s="24"/>
      <c r="D1" s="25"/>
      <c r="E1" s="26"/>
      <c r="F1" s="27" t="s">
        <v>10</v>
      </c>
      <c r="G1" s="28"/>
      <c r="H1" s="26"/>
    </row>
    <row r="2" spans="1:15" ht="15.75">
      <c r="A2" s="24"/>
      <c r="B2" s="24"/>
      <c r="C2" s="24"/>
      <c r="D2" s="25"/>
      <c r="E2" s="27" t="s">
        <v>13</v>
      </c>
      <c r="F2" s="27"/>
      <c r="G2" s="27"/>
      <c r="H2" s="26"/>
    </row>
    <row r="3" spans="1:15" ht="15.75">
      <c r="A3" s="24"/>
      <c r="B3" s="24"/>
      <c r="C3" s="24"/>
      <c r="D3" s="25"/>
      <c r="E3" s="67" t="s">
        <v>9</v>
      </c>
      <c r="F3" s="27"/>
      <c r="G3" s="27"/>
      <c r="H3" s="26"/>
    </row>
    <row r="4" spans="1:15">
      <c r="A4" s="24"/>
      <c r="B4" s="24"/>
      <c r="C4" s="24"/>
      <c r="D4" s="25"/>
      <c r="E4" s="24"/>
      <c r="F4" s="24"/>
      <c r="G4" s="24"/>
    </row>
    <row r="5" spans="1:15">
      <c r="A5" s="24"/>
      <c r="B5" s="24"/>
      <c r="C5" s="24"/>
      <c r="D5" s="25"/>
      <c r="E5" s="24"/>
      <c r="F5" s="24"/>
      <c r="G5" s="24"/>
    </row>
    <row r="6" spans="1:15">
      <c r="A6" s="24"/>
      <c r="B6" s="24"/>
      <c r="C6" s="24"/>
      <c r="D6" s="25"/>
      <c r="E6" s="24"/>
      <c r="F6" s="24"/>
      <c r="G6" s="24"/>
    </row>
    <row r="7" spans="1:15">
      <c r="A7" s="29"/>
      <c r="B7" s="29"/>
      <c r="C7" s="29"/>
      <c r="D7" s="30"/>
      <c r="E7" s="29"/>
      <c r="F7" s="29"/>
      <c r="G7" s="29"/>
    </row>
    <row r="8" spans="1:15" ht="18">
      <c r="A8" s="323" t="s">
        <v>14</v>
      </c>
      <c r="B8" s="324"/>
      <c r="C8" s="324"/>
      <c r="D8" s="324"/>
      <c r="E8" s="31"/>
      <c r="F8" s="31"/>
      <c r="G8" s="31"/>
    </row>
    <row r="9" spans="1:15" ht="28.5" customHeight="1">
      <c r="A9" s="325" t="s">
        <v>38</v>
      </c>
      <c r="B9" s="325"/>
      <c r="C9" s="325"/>
      <c r="D9" s="325"/>
      <c r="E9" s="325"/>
      <c r="F9" s="325"/>
      <c r="G9" s="325"/>
      <c r="H9" s="325"/>
    </row>
    <row r="10" spans="1:15" ht="28.5" customHeight="1">
      <c r="A10" s="32"/>
      <c r="B10" s="33"/>
      <c r="C10" s="33"/>
      <c r="D10" s="33"/>
      <c r="E10" s="33"/>
      <c r="F10" s="29"/>
      <c r="G10" s="29"/>
      <c r="L10" s="71"/>
      <c r="M10" s="71"/>
      <c r="N10" s="71"/>
      <c r="O10" s="71"/>
    </row>
    <row r="11" spans="1:15" ht="13.5" thickBot="1">
      <c r="A11" s="29"/>
      <c r="B11" s="29"/>
      <c r="C11" s="29"/>
      <c r="D11" s="30"/>
      <c r="E11" s="29"/>
      <c r="F11" s="29"/>
      <c r="G11" s="29"/>
      <c r="L11" s="71"/>
      <c r="M11" s="71"/>
      <c r="N11" s="71"/>
      <c r="O11" s="71"/>
    </row>
    <row r="12" spans="1:15" ht="26.25" thickBot="1">
      <c r="A12" s="34" t="s">
        <v>15</v>
      </c>
      <c r="B12" s="35" t="s">
        <v>16</v>
      </c>
      <c r="C12" s="36" t="s">
        <v>17</v>
      </c>
      <c r="D12" s="37" t="s">
        <v>39</v>
      </c>
      <c r="E12" s="38"/>
      <c r="F12" s="39"/>
      <c r="G12" s="40"/>
      <c r="L12" s="71"/>
      <c r="M12" s="140"/>
      <c r="N12" s="71"/>
      <c r="O12" s="71"/>
    </row>
    <row r="13" spans="1:15">
      <c r="A13" s="41">
        <v>1</v>
      </c>
      <c r="B13" s="42" t="s">
        <v>18</v>
      </c>
      <c r="C13" s="43">
        <v>142.22999999999999</v>
      </c>
      <c r="D13" s="44">
        <f>C13*C20</f>
        <v>20871.780089620293</v>
      </c>
      <c r="E13" s="45"/>
      <c r="F13" s="46"/>
      <c r="G13" s="47"/>
      <c r="L13" s="71"/>
      <c r="M13" s="140"/>
      <c r="N13" s="71"/>
      <c r="O13" s="71"/>
    </row>
    <row r="14" spans="1:15" ht="25.5">
      <c r="A14" s="48">
        <v>2</v>
      </c>
      <c r="B14" s="49" t="s">
        <v>19</v>
      </c>
      <c r="C14" s="50">
        <v>168.28</v>
      </c>
      <c r="D14" s="51">
        <f>C14*C20</f>
        <v>24694.531065747753</v>
      </c>
      <c r="E14" s="45"/>
      <c r="F14" s="46"/>
      <c r="G14" s="47"/>
      <c r="L14" s="71"/>
      <c r="M14" s="140"/>
      <c r="N14" s="71"/>
      <c r="O14" s="71"/>
    </row>
    <row r="15" spans="1:15" ht="25.5">
      <c r="A15" s="48">
        <v>3</v>
      </c>
      <c r="B15" s="49" t="s">
        <v>20</v>
      </c>
      <c r="C15" s="50">
        <v>71.099999999999994</v>
      </c>
      <c r="D15" s="51">
        <f>C15*C20</f>
        <v>10433.688844631954</v>
      </c>
      <c r="E15" s="45"/>
      <c r="F15" s="46"/>
      <c r="G15" s="47"/>
      <c r="L15" s="71"/>
      <c r="M15" s="71"/>
      <c r="N15" s="71"/>
      <c r="O15" s="71"/>
    </row>
    <row r="16" spans="1:15" ht="13.5" thickBot="1">
      <c r="A16" s="52"/>
      <c r="B16" s="53" t="s">
        <v>21</v>
      </c>
      <c r="C16" s="54">
        <f>SUM(C13:C15)</f>
        <v>381.61</v>
      </c>
      <c r="D16" s="55">
        <f>SUM(D13:D15)</f>
        <v>56000</v>
      </c>
      <c r="E16" s="56"/>
      <c r="F16" s="57"/>
      <c r="G16" s="58"/>
      <c r="L16" s="71"/>
      <c r="M16" s="71"/>
      <c r="N16" s="71"/>
      <c r="O16" s="71"/>
    </row>
    <row r="17" spans="1:7">
      <c r="A17" s="59"/>
      <c r="B17" s="59"/>
      <c r="C17" s="60"/>
      <c r="D17" s="61"/>
      <c r="E17" s="57"/>
      <c r="F17" s="57"/>
      <c r="G17" s="58"/>
    </row>
    <row r="18" spans="1:7">
      <c r="A18" s="59"/>
      <c r="B18" s="59"/>
      <c r="C18" s="60"/>
      <c r="D18" s="61"/>
      <c r="E18" s="58"/>
      <c r="F18" s="58"/>
      <c r="G18" s="58"/>
    </row>
    <row r="19" spans="1:7">
      <c r="A19" s="59"/>
      <c r="B19" s="62" t="s">
        <v>40</v>
      </c>
      <c r="C19" s="63">
        <v>56000</v>
      </c>
      <c r="D19" s="61"/>
      <c r="E19" s="58"/>
      <c r="F19" s="58"/>
      <c r="G19" s="58"/>
    </row>
    <row r="20" spans="1:7">
      <c r="A20" s="31"/>
      <c r="B20" s="64" t="s">
        <v>22</v>
      </c>
      <c r="C20" s="210">
        <f>C19/C16</f>
        <v>146.7466785461597</v>
      </c>
      <c r="D20" s="66"/>
      <c r="E20" s="31"/>
      <c r="F20" s="31"/>
      <c r="G20" s="31"/>
    </row>
    <row r="21" spans="1:7">
      <c r="A21" s="31"/>
      <c r="B21" s="31"/>
      <c r="C21" s="31"/>
      <c r="D21" s="66"/>
      <c r="E21" s="31"/>
      <c r="F21" s="31"/>
      <c r="G21" s="31"/>
    </row>
    <row r="22" spans="1:7">
      <c r="A22" s="31"/>
      <c r="B22" s="31"/>
      <c r="C22" s="31"/>
      <c r="D22" s="66"/>
      <c r="E22" s="31"/>
      <c r="F22" s="31"/>
      <c r="G22" s="31"/>
    </row>
    <row r="23" spans="1:7">
      <c r="A23" s="31"/>
      <c r="B23" s="31"/>
      <c r="C23" s="31"/>
      <c r="D23" s="66"/>
      <c r="E23" s="31"/>
      <c r="F23" s="31"/>
      <c r="G23" s="31"/>
    </row>
    <row r="24" spans="1:7">
      <c r="A24" s="24" t="s">
        <v>6</v>
      </c>
      <c r="B24" s="24"/>
      <c r="C24" s="24" t="s">
        <v>7</v>
      </c>
      <c r="D24" s="25"/>
      <c r="E24" s="67" t="s">
        <v>11</v>
      </c>
      <c r="F24" s="68"/>
      <c r="G24" s="24"/>
    </row>
    <row r="25" spans="1:7">
      <c r="A25" s="24" t="s">
        <v>41</v>
      </c>
      <c r="B25" s="68"/>
      <c r="C25" s="24" t="s">
        <v>8</v>
      </c>
      <c r="D25" s="69"/>
      <c r="E25" s="91" t="s">
        <v>12</v>
      </c>
      <c r="F25" s="68"/>
      <c r="G25" s="24"/>
    </row>
    <row r="26" spans="1:7">
      <c r="A26" s="68"/>
      <c r="B26" s="68"/>
      <c r="C26" s="68"/>
      <c r="D26" s="69"/>
      <c r="E26" s="68"/>
      <c r="F26" s="68"/>
      <c r="G26" s="68"/>
    </row>
  </sheetData>
  <mergeCells count="2">
    <mergeCell ref="A8:D8"/>
    <mergeCell ref="A9:H9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13" sqref="C13"/>
    </sheetView>
  </sheetViews>
  <sheetFormatPr defaultRowHeight="12.75"/>
  <cols>
    <col min="2" max="2" width="34.5703125" customWidth="1"/>
    <col min="3" max="3" width="17.5703125" bestFit="1" customWidth="1"/>
    <col min="4" max="4" width="17.5703125" style="70" customWidth="1"/>
    <col min="5" max="5" width="17.5703125" customWidth="1"/>
  </cols>
  <sheetData>
    <row r="1" spans="1:8" ht="15.75">
      <c r="A1" s="24" t="s">
        <v>121</v>
      </c>
      <c r="B1" s="24"/>
      <c r="C1" s="24"/>
      <c r="D1" s="25"/>
      <c r="E1" s="26"/>
      <c r="F1" s="27" t="s">
        <v>10</v>
      </c>
      <c r="G1" s="28"/>
      <c r="H1" s="26"/>
    </row>
    <row r="2" spans="1:8" ht="15.75">
      <c r="A2" s="24"/>
      <c r="B2" s="24"/>
      <c r="C2" s="24"/>
      <c r="D2" s="25"/>
      <c r="E2" s="27" t="s">
        <v>13</v>
      </c>
      <c r="F2" s="27"/>
      <c r="G2" s="27"/>
      <c r="H2" s="26"/>
    </row>
    <row r="3" spans="1:8" ht="15.75">
      <c r="A3" s="24"/>
      <c r="B3" s="24"/>
      <c r="C3" s="24"/>
      <c r="D3" s="25"/>
      <c r="E3" s="67" t="s">
        <v>9</v>
      </c>
      <c r="F3" s="27"/>
      <c r="G3" s="27"/>
      <c r="H3" s="26"/>
    </row>
    <row r="4" spans="1:8">
      <c r="A4" s="24"/>
      <c r="B4" s="24"/>
      <c r="C4" s="24"/>
      <c r="D4" s="25"/>
      <c r="E4" s="24"/>
      <c r="F4" s="24"/>
      <c r="G4" s="24"/>
    </row>
    <row r="5" spans="1:8">
      <c r="A5" s="24"/>
      <c r="B5" s="24"/>
      <c r="C5" s="24"/>
      <c r="D5" s="25"/>
      <c r="E5" s="24"/>
      <c r="F5" s="24"/>
      <c r="G5" s="24"/>
    </row>
    <row r="6" spans="1:8">
      <c r="A6" s="24"/>
      <c r="B6" s="24"/>
      <c r="C6" s="24"/>
      <c r="D6" s="25"/>
      <c r="E6" s="24"/>
      <c r="F6" s="24"/>
      <c r="G6" s="24"/>
    </row>
    <row r="7" spans="1:8">
      <c r="A7" s="29"/>
      <c r="B7" s="29"/>
      <c r="C7" s="29"/>
      <c r="D7" s="30"/>
      <c r="E7" s="29"/>
      <c r="F7" s="29"/>
      <c r="G7" s="29"/>
    </row>
    <row r="8" spans="1:8" ht="18" customHeight="1">
      <c r="A8" s="323" t="s">
        <v>14</v>
      </c>
      <c r="B8" s="324"/>
      <c r="C8" s="324"/>
      <c r="D8" s="324"/>
      <c r="E8" s="31"/>
      <c r="F8" s="31"/>
      <c r="G8" s="31"/>
    </row>
    <row r="9" spans="1:8" ht="28.5" customHeight="1">
      <c r="A9" s="325" t="s">
        <v>119</v>
      </c>
      <c r="B9" s="325"/>
      <c r="C9" s="325"/>
      <c r="D9" s="325"/>
      <c r="E9" s="325"/>
      <c r="F9" s="325"/>
      <c r="G9" s="325"/>
      <c r="H9" s="325"/>
    </row>
    <row r="10" spans="1:8" ht="28.5" customHeight="1">
      <c r="A10" s="32"/>
      <c r="B10" s="33"/>
      <c r="C10" s="33"/>
      <c r="D10" s="33"/>
      <c r="E10" s="33"/>
      <c r="F10" s="29"/>
      <c r="G10" s="29"/>
    </row>
    <row r="11" spans="1:8" ht="13.5" thickBot="1">
      <c r="A11" s="29"/>
      <c r="B11" s="29"/>
      <c r="C11" s="29"/>
      <c r="D11" s="30"/>
      <c r="E11" s="29"/>
      <c r="F11" s="29"/>
      <c r="G11" s="29"/>
    </row>
    <row r="12" spans="1:8" ht="38.25" customHeight="1" thickBot="1">
      <c r="A12" s="34" t="s">
        <v>15</v>
      </c>
      <c r="B12" s="35" t="s">
        <v>16</v>
      </c>
      <c r="C12" s="36" t="s">
        <v>17</v>
      </c>
      <c r="D12" s="37" t="s">
        <v>126</v>
      </c>
      <c r="E12" s="38"/>
      <c r="F12" s="39"/>
      <c r="G12" s="40"/>
    </row>
    <row r="13" spans="1:8" ht="27.75" customHeight="1">
      <c r="A13" s="41">
        <v>1</v>
      </c>
      <c r="B13" s="42" t="s">
        <v>18</v>
      </c>
      <c r="C13" s="43">
        <v>142.22999999999999</v>
      </c>
      <c r="D13" s="44">
        <f>C13*C20</f>
        <v>5317.060502039094</v>
      </c>
      <c r="E13" s="45"/>
      <c r="F13" s="46"/>
      <c r="G13" s="47"/>
    </row>
    <row r="14" spans="1:8" ht="25.5">
      <c r="A14" s="48">
        <v>3</v>
      </c>
      <c r="B14" s="49" t="s">
        <v>20</v>
      </c>
      <c r="C14" s="50">
        <v>71.099999999999994</v>
      </c>
      <c r="D14" s="51">
        <f>C14*C20</f>
        <v>2657.9694979609058</v>
      </c>
      <c r="E14" s="45"/>
      <c r="F14" s="46"/>
      <c r="G14" s="47"/>
    </row>
    <row r="15" spans="1:8" ht="13.5" thickBot="1">
      <c r="A15" s="52"/>
      <c r="B15" s="53" t="s">
        <v>21</v>
      </c>
      <c r="C15" s="54">
        <f>SUM(C13:C14)</f>
        <v>213.32999999999998</v>
      </c>
      <c r="D15" s="55">
        <f>SUM(D13:D14)</f>
        <v>7975.03</v>
      </c>
      <c r="E15" s="56"/>
      <c r="F15" s="57"/>
      <c r="G15" s="58"/>
    </row>
    <row r="16" spans="1:8">
      <c r="A16" s="59"/>
      <c r="B16" s="59"/>
      <c r="C16" s="60"/>
      <c r="D16" s="60"/>
      <c r="E16" s="56"/>
      <c r="F16" s="57"/>
      <c r="G16" s="58"/>
    </row>
    <row r="17" spans="1:7" ht="23.25" customHeight="1">
      <c r="A17" s="59"/>
      <c r="B17" s="59"/>
      <c r="C17" s="60"/>
      <c r="D17" s="61"/>
      <c r="E17" s="57"/>
      <c r="F17" s="57"/>
      <c r="G17" s="58"/>
    </row>
    <row r="18" spans="1:7">
      <c r="A18" s="59"/>
      <c r="B18" s="59"/>
      <c r="C18" s="60"/>
      <c r="D18" s="61"/>
      <c r="E18" s="58"/>
      <c r="F18" s="58"/>
      <c r="G18" s="58"/>
    </row>
    <row r="19" spans="1:7">
      <c r="A19" s="59"/>
      <c r="B19" s="62" t="s">
        <v>120</v>
      </c>
      <c r="C19" s="63">
        <v>7975.03</v>
      </c>
      <c r="D19" s="61"/>
      <c r="E19" s="58"/>
      <c r="F19" s="58"/>
      <c r="G19" s="58"/>
    </row>
    <row r="20" spans="1:7">
      <c r="A20" s="31"/>
      <c r="B20" s="64" t="s">
        <v>22</v>
      </c>
      <c r="C20" s="209">
        <f>C19/C15</f>
        <v>37.383537242769421</v>
      </c>
      <c r="D20" s="66"/>
      <c r="E20" s="31"/>
      <c r="F20" s="31"/>
      <c r="G20" s="31"/>
    </row>
    <row r="21" spans="1:7">
      <c r="A21" s="31"/>
      <c r="B21" s="212"/>
      <c r="C21" s="213"/>
      <c r="D21" s="66"/>
      <c r="E21" s="31"/>
      <c r="F21" s="31"/>
      <c r="G21" s="31"/>
    </row>
    <row r="22" spans="1:7">
      <c r="A22" s="31"/>
      <c r="B22" s="31"/>
      <c r="C22" s="31"/>
      <c r="D22" s="66"/>
      <c r="E22" s="31"/>
      <c r="F22" s="31"/>
      <c r="G22" s="31"/>
    </row>
    <row r="23" spans="1:7">
      <c r="A23" s="31"/>
      <c r="B23" s="31"/>
      <c r="C23" s="31"/>
      <c r="D23" s="66"/>
      <c r="E23" s="67" t="s">
        <v>11</v>
      </c>
      <c r="F23" s="31"/>
      <c r="G23" s="31"/>
    </row>
    <row r="24" spans="1:7">
      <c r="A24" s="31"/>
      <c r="B24" s="31"/>
      <c r="C24" s="67"/>
      <c r="D24" s="68"/>
      <c r="E24" s="91" t="s">
        <v>12</v>
      </c>
      <c r="F24" s="31"/>
      <c r="G24" s="31"/>
    </row>
    <row r="25" spans="1:7">
      <c r="A25" s="24" t="s">
        <v>6</v>
      </c>
      <c r="B25" s="24"/>
      <c r="C25" s="91"/>
      <c r="D25" s="68"/>
      <c r="E25" s="67"/>
      <c r="F25" s="68"/>
      <c r="G25" s="24"/>
    </row>
    <row r="26" spans="1:7">
      <c r="A26" s="24" t="s">
        <v>41</v>
      </c>
      <c r="B26" s="68"/>
      <c r="C26" s="24"/>
      <c r="D26" s="69"/>
      <c r="E26" s="91"/>
      <c r="F26" s="68"/>
      <c r="G26" s="24"/>
    </row>
    <row r="27" spans="1:7">
      <c r="A27" s="68"/>
      <c r="B27" s="68"/>
      <c r="C27" s="68"/>
      <c r="D27" s="69"/>
      <c r="E27" s="68"/>
      <c r="F27" s="68"/>
      <c r="G27" s="68"/>
    </row>
  </sheetData>
  <mergeCells count="2">
    <mergeCell ref="A8:D8"/>
    <mergeCell ref="A9:H9"/>
  </mergeCells>
  <phoneticPr fontId="60" type="noConversion"/>
  <pageMargins left="1.45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CR30"/>
  <sheetViews>
    <sheetView topLeftCell="BU1" zoomScale="130" zoomScaleNormal="160" workbookViewId="0">
      <selection activeCell="C18" sqref="C18:E20"/>
    </sheetView>
  </sheetViews>
  <sheetFormatPr defaultRowHeight="11.25"/>
  <cols>
    <col min="1" max="1" width="2.140625" style="4" customWidth="1"/>
    <col min="2" max="2" width="9" style="5" customWidth="1"/>
    <col min="3" max="3" width="6.7109375" style="4" customWidth="1"/>
    <col min="4" max="4" width="7.85546875" style="4" customWidth="1"/>
    <col min="5" max="5" width="7" style="4" customWidth="1"/>
    <col min="6" max="6" width="6.85546875" style="4" customWidth="1"/>
    <col min="7" max="7" width="6.7109375" style="4" customWidth="1"/>
    <col min="8" max="8" width="6.85546875" style="4" customWidth="1"/>
    <col min="9" max="10" width="6.5703125" style="4" customWidth="1"/>
    <col min="11" max="11" width="6.85546875" style="4" customWidth="1"/>
    <col min="12" max="12" width="8.7109375" style="4" customWidth="1"/>
    <col min="13" max="13" width="7.5703125" style="7" customWidth="1"/>
    <col min="14" max="14" width="6.140625" style="7" customWidth="1"/>
    <col min="15" max="15" width="7.42578125" style="4" customWidth="1"/>
    <col min="16" max="16" width="6.85546875" style="4" customWidth="1"/>
    <col min="17" max="17" width="6.7109375" style="4" customWidth="1"/>
    <col min="18" max="18" width="6.85546875" style="4" customWidth="1"/>
    <col min="19" max="19" width="8.140625" style="7" customWidth="1"/>
    <col min="20" max="20" width="5.85546875" style="7" customWidth="1"/>
    <col min="21" max="21" width="6.140625" style="7" customWidth="1"/>
    <col min="22" max="22" width="6.42578125" style="4" customWidth="1"/>
    <col min="23" max="23" width="7.42578125" style="4" customWidth="1"/>
    <col min="24" max="24" width="6.42578125" style="4" customWidth="1"/>
    <col min="25" max="25" width="7.42578125" style="4" customWidth="1"/>
    <col min="26" max="26" width="6.85546875" style="4" customWidth="1"/>
    <col min="27" max="27" width="7" style="4" customWidth="1"/>
    <col min="28" max="28" width="7.42578125" style="4" customWidth="1"/>
    <col min="29" max="29" width="7.28515625" style="4" customWidth="1"/>
    <col min="30" max="30" width="6.42578125" style="4" customWidth="1"/>
    <col min="31" max="31" width="6" style="4" customWidth="1"/>
    <col min="32" max="32" width="5.5703125" style="4" customWidth="1"/>
    <col min="33" max="33" width="7.140625" style="4" customWidth="1"/>
    <col min="34" max="34" width="7.42578125" style="4" customWidth="1"/>
    <col min="35" max="35" width="7" style="4" customWidth="1"/>
    <col min="36" max="36" width="5.85546875" style="4" customWidth="1"/>
    <col min="37" max="37" width="5.5703125" style="4" customWidth="1"/>
    <col min="38" max="40" width="6.140625" style="4" customWidth="1"/>
    <col min="41" max="41" width="7.42578125" style="4" customWidth="1"/>
    <col min="42" max="42" width="6.28515625" style="4" customWidth="1"/>
    <col min="43" max="45" width="8.140625" style="4" customWidth="1"/>
    <col min="46" max="47" width="6.140625" style="4" customWidth="1"/>
    <col min="48" max="49" width="7.5703125" style="4" customWidth="1"/>
    <col min="50" max="53" width="6.140625" style="4" customWidth="1"/>
    <col min="54" max="54" width="5.5703125" style="4" customWidth="1"/>
    <col min="55" max="57" width="5.85546875" style="4" customWidth="1"/>
    <col min="58" max="58" width="7.7109375" style="4" customWidth="1"/>
    <col min="59" max="61" width="7.85546875" style="4" customWidth="1"/>
    <col min="62" max="62" width="9.42578125" style="4" customWidth="1"/>
    <col min="63" max="63" width="10.7109375" style="196" customWidth="1"/>
    <col min="64" max="69" width="10.28515625" style="196" customWidth="1"/>
    <col min="70" max="70" width="10.7109375" style="4" customWidth="1"/>
    <col min="71" max="77" width="8.42578125" style="4" customWidth="1"/>
    <col min="78" max="78" width="6.85546875" style="4" customWidth="1"/>
    <col min="79" max="79" width="7" style="4" customWidth="1"/>
    <col min="80" max="16384" width="9.140625" style="4"/>
  </cols>
  <sheetData>
    <row r="1" spans="1:84" s="8" customFormat="1" ht="18">
      <c r="A1" s="143" t="s">
        <v>3</v>
      </c>
      <c r="B1" s="142"/>
      <c r="C1" s="12"/>
      <c r="D1" s="12"/>
      <c r="E1" s="12"/>
      <c r="F1" s="12"/>
      <c r="G1" s="12"/>
      <c r="H1" s="12"/>
      <c r="I1" s="12"/>
      <c r="J1" s="12"/>
      <c r="K1" s="12"/>
      <c r="L1" s="12"/>
      <c r="M1" s="76"/>
      <c r="N1" s="23"/>
      <c r="O1" s="94"/>
      <c r="P1" s="12"/>
      <c r="Q1" s="77"/>
      <c r="R1" s="77"/>
      <c r="S1" s="9"/>
      <c r="T1" s="9"/>
      <c r="U1" s="9"/>
      <c r="AN1" s="94" t="s">
        <v>13</v>
      </c>
      <c r="BB1" s="94"/>
      <c r="BI1" s="94" t="s">
        <v>13</v>
      </c>
      <c r="BK1" s="196"/>
      <c r="BL1" s="196"/>
      <c r="BM1" s="196"/>
      <c r="BN1" s="196"/>
      <c r="BO1" s="196"/>
      <c r="BP1" s="196"/>
      <c r="BQ1" s="196"/>
      <c r="BZ1" s="94" t="s">
        <v>13</v>
      </c>
      <c r="CC1" s="94"/>
      <c r="CE1" s="94"/>
      <c r="CF1" s="94"/>
    </row>
    <row r="2" spans="1:84" s="8" customFormat="1" ht="20.25">
      <c r="A2" s="13"/>
      <c r="B2" s="11"/>
      <c r="C2" s="13"/>
      <c r="D2" s="13"/>
      <c r="E2" s="13"/>
      <c r="F2" s="13"/>
      <c r="G2" s="13"/>
      <c r="H2" s="13"/>
      <c r="I2" s="13"/>
      <c r="J2" s="13"/>
      <c r="K2" s="13"/>
      <c r="O2" s="94"/>
      <c r="P2" s="13"/>
      <c r="U2" s="78"/>
      <c r="V2" s="79"/>
      <c r="W2" s="13"/>
      <c r="X2" s="13"/>
      <c r="Y2" s="13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4" t="s">
        <v>9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94"/>
      <c r="BI2" s="94" t="s">
        <v>9</v>
      </c>
      <c r="BK2" s="196"/>
      <c r="BL2" s="196"/>
      <c r="BM2" s="196"/>
      <c r="BN2" s="196"/>
      <c r="BO2" s="196"/>
      <c r="BP2" s="196"/>
      <c r="BQ2" s="196"/>
      <c r="BZ2" s="94" t="s">
        <v>9</v>
      </c>
      <c r="CC2" s="94"/>
      <c r="CE2" s="94"/>
      <c r="CF2" s="94"/>
    </row>
    <row r="3" spans="1:84" s="2" customFormat="1" ht="20.25">
      <c r="B3" s="80"/>
      <c r="F3" s="144"/>
      <c r="U3" s="78"/>
      <c r="V3" s="81"/>
      <c r="W3" s="21"/>
      <c r="X3" s="21"/>
      <c r="Y3" s="2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K3" s="192"/>
      <c r="BL3" s="192"/>
      <c r="BM3" s="192"/>
      <c r="BN3" s="192"/>
      <c r="BO3" s="192"/>
      <c r="BP3" s="192"/>
      <c r="BQ3" s="192"/>
    </row>
    <row r="4" spans="1:84" s="2" customFormat="1" ht="20.25">
      <c r="B4" s="80"/>
      <c r="U4" s="78"/>
      <c r="V4" s="81"/>
      <c r="W4" s="21"/>
      <c r="X4" s="21"/>
      <c r="Y4" s="21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K4" s="192"/>
      <c r="BL4" s="192"/>
      <c r="BM4" s="192"/>
      <c r="BN4" s="192"/>
      <c r="BO4" s="192"/>
      <c r="BP4" s="192"/>
      <c r="BQ4" s="192"/>
    </row>
    <row r="5" spans="1:84" s="2" customFormat="1" ht="15.75">
      <c r="B5" s="80"/>
      <c r="M5" s="6"/>
      <c r="N5" s="6"/>
      <c r="S5" s="6"/>
      <c r="T5" s="6"/>
      <c r="U5" s="6"/>
      <c r="BK5" s="192"/>
      <c r="BL5" s="192"/>
      <c r="BM5" s="192"/>
      <c r="BN5" s="192"/>
      <c r="BO5" s="192"/>
      <c r="BP5" s="192"/>
      <c r="BQ5" s="192"/>
    </row>
    <row r="6" spans="1:84" s="2" customFormat="1" ht="15.75">
      <c r="A6" s="82"/>
      <c r="B6" s="83"/>
      <c r="C6" s="8"/>
      <c r="D6" s="8"/>
      <c r="E6" s="8"/>
      <c r="F6" s="8"/>
      <c r="G6" s="8"/>
      <c r="H6" s="8"/>
      <c r="I6" s="8"/>
      <c r="J6" s="8"/>
      <c r="K6" s="8"/>
      <c r="L6" s="8"/>
      <c r="M6" s="84"/>
      <c r="N6" s="84"/>
      <c r="O6" s="85"/>
      <c r="P6" s="8"/>
      <c r="Q6" s="85"/>
      <c r="R6" s="85"/>
      <c r="S6" s="86"/>
      <c r="T6" s="86"/>
      <c r="U6" s="86"/>
      <c r="BK6" s="192"/>
      <c r="BL6" s="192"/>
      <c r="BM6" s="192"/>
      <c r="BN6" s="192"/>
      <c r="BO6" s="192"/>
      <c r="BP6" s="192"/>
      <c r="BQ6" s="192"/>
    </row>
    <row r="7" spans="1:84" s="6" customFormat="1" ht="18">
      <c r="B7" s="14" t="s">
        <v>90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4"/>
      <c r="Q7" s="15"/>
      <c r="R7" s="15"/>
      <c r="S7" s="15"/>
      <c r="T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92"/>
      <c r="BL7" s="192"/>
      <c r="BM7" s="192"/>
      <c r="BN7" s="192"/>
      <c r="BO7" s="192"/>
      <c r="BP7" s="192"/>
      <c r="BQ7" s="192"/>
      <c r="BR7" s="15"/>
      <c r="BS7" s="15"/>
      <c r="BT7" s="15"/>
      <c r="BU7" s="15"/>
      <c r="BV7" s="15"/>
      <c r="BW7" s="15"/>
      <c r="BX7" s="15"/>
      <c r="BY7" s="15"/>
      <c r="BZ7" s="15"/>
      <c r="CA7" s="15"/>
    </row>
    <row r="8" spans="1:84" s="2" customFormat="1" ht="18">
      <c r="B8" s="73"/>
      <c r="C8" s="73"/>
      <c r="D8" s="73"/>
      <c r="E8" s="73"/>
      <c r="F8" s="73"/>
      <c r="G8" s="73"/>
      <c r="H8" s="73"/>
      <c r="I8" s="73"/>
      <c r="J8" s="74"/>
      <c r="K8" s="74"/>
      <c r="L8" s="74"/>
      <c r="M8" s="14"/>
      <c r="N8" s="14"/>
      <c r="O8" s="75"/>
      <c r="P8" s="73"/>
      <c r="Q8" s="75"/>
      <c r="R8" s="75"/>
      <c r="U8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192"/>
      <c r="BL8" s="192"/>
      <c r="BM8" s="192"/>
      <c r="BN8" s="192"/>
      <c r="BO8" s="192"/>
      <c r="BP8" s="192"/>
      <c r="BQ8" s="192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84" s="2" customFormat="1" ht="15.75">
      <c r="B9" s="83"/>
      <c r="C9" s="8"/>
      <c r="D9" s="8"/>
      <c r="E9" s="8"/>
      <c r="F9" s="8"/>
      <c r="G9" s="8"/>
      <c r="H9" s="8"/>
      <c r="I9" s="8"/>
      <c r="J9" s="8"/>
      <c r="K9" s="8"/>
      <c r="L9" s="8"/>
      <c r="M9" s="84"/>
      <c r="N9" s="84"/>
      <c r="P9" s="8"/>
      <c r="S9" s="6"/>
      <c r="T9" s="6"/>
      <c r="U9" s="6"/>
      <c r="BK9" s="193"/>
      <c r="BL9" s="193"/>
      <c r="BM9" s="193"/>
      <c r="BN9" s="193"/>
      <c r="BO9" s="193"/>
      <c r="BP9" s="193"/>
      <c r="BQ9" s="193"/>
    </row>
    <row r="10" spans="1:84" ht="66" customHeight="1">
      <c r="A10" s="152" t="s">
        <v>0</v>
      </c>
      <c r="B10" s="152" t="s">
        <v>1</v>
      </c>
      <c r="C10" s="205" t="s">
        <v>70</v>
      </c>
      <c r="D10" s="153" t="s">
        <v>32</v>
      </c>
      <c r="E10" s="153" t="s">
        <v>31</v>
      </c>
      <c r="F10" s="180" t="s">
        <v>100</v>
      </c>
      <c r="G10" s="178" t="s">
        <v>72</v>
      </c>
      <c r="H10" s="154" t="s">
        <v>73</v>
      </c>
      <c r="I10" s="154" t="s">
        <v>101</v>
      </c>
      <c r="J10" s="178" t="s">
        <v>104</v>
      </c>
      <c r="K10" s="178" t="s">
        <v>76</v>
      </c>
      <c r="L10" s="154" t="s">
        <v>33</v>
      </c>
      <c r="M10" s="154" t="s">
        <v>34</v>
      </c>
      <c r="N10" s="180" t="s">
        <v>77</v>
      </c>
      <c r="O10" s="155" t="s">
        <v>35</v>
      </c>
      <c r="P10" s="154" t="s">
        <v>74</v>
      </c>
      <c r="Q10" s="155" t="s">
        <v>75</v>
      </c>
      <c r="R10" s="207" t="s">
        <v>78</v>
      </c>
      <c r="S10" s="156" t="s">
        <v>80</v>
      </c>
      <c r="T10" s="156" t="s">
        <v>82</v>
      </c>
      <c r="U10" s="179" t="s">
        <v>79</v>
      </c>
      <c r="V10" s="157" t="s">
        <v>81</v>
      </c>
      <c r="W10" s="158" t="s">
        <v>36</v>
      </c>
      <c r="X10" s="160" t="s">
        <v>88</v>
      </c>
      <c r="Y10" s="158" t="s">
        <v>89</v>
      </c>
      <c r="Z10" s="211" t="s">
        <v>83</v>
      </c>
      <c r="AA10" s="158" t="s">
        <v>92</v>
      </c>
      <c r="AB10" s="160" t="s">
        <v>97</v>
      </c>
      <c r="AC10" s="158" t="s">
        <v>99</v>
      </c>
      <c r="AD10" s="211" t="s">
        <v>84</v>
      </c>
      <c r="AE10" s="158" t="s">
        <v>98</v>
      </c>
      <c r="AF10" s="158" t="s">
        <v>114</v>
      </c>
      <c r="AG10" s="158" t="s">
        <v>115</v>
      </c>
      <c r="AH10" s="225" t="s">
        <v>117</v>
      </c>
      <c r="AI10" s="159" t="s">
        <v>85</v>
      </c>
      <c r="AJ10" s="152" t="s">
        <v>23</v>
      </c>
      <c r="AK10" s="214" t="s">
        <v>122</v>
      </c>
      <c r="AL10" s="214" t="s">
        <v>118</v>
      </c>
      <c r="AM10" s="214" t="s">
        <v>123</v>
      </c>
      <c r="AN10" s="214" t="s">
        <v>125</v>
      </c>
      <c r="AO10" s="225" t="s">
        <v>124</v>
      </c>
      <c r="AP10" s="225" t="s">
        <v>127</v>
      </c>
      <c r="AQ10" s="225" t="s">
        <v>128</v>
      </c>
      <c r="AR10" s="225" t="s">
        <v>129</v>
      </c>
      <c r="AS10" s="225" t="s">
        <v>130</v>
      </c>
      <c r="AT10" s="158" t="s">
        <v>24</v>
      </c>
      <c r="AU10" s="158" t="s">
        <v>131</v>
      </c>
      <c r="AV10" s="232" t="s">
        <v>134</v>
      </c>
      <c r="AW10" s="232" t="s">
        <v>135</v>
      </c>
      <c r="AX10" s="158" t="s">
        <v>136</v>
      </c>
      <c r="AY10" s="214" t="s">
        <v>139</v>
      </c>
      <c r="AZ10" s="214" t="s">
        <v>145</v>
      </c>
      <c r="BA10" s="308" t="s">
        <v>146</v>
      </c>
      <c r="BB10" s="160" t="s">
        <v>86</v>
      </c>
      <c r="BC10" s="157" t="s">
        <v>25</v>
      </c>
      <c r="BD10" s="157" t="s">
        <v>144</v>
      </c>
      <c r="BE10" s="158" t="s">
        <v>138</v>
      </c>
      <c r="BF10" s="305" t="s">
        <v>149</v>
      </c>
      <c r="BG10" s="311" t="s">
        <v>150</v>
      </c>
      <c r="BH10" s="288" t="s">
        <v>154</v>
      </c>
      <c r="BI10" s="314" t="s">
        <v>155</v>
      </c>
      <c r="BJ10" s="301" t="s">
        <v>108</v>
      </c>
      <c r="BK10" s="305" t="s">
        <v>151</v>
      </c>
      <c r="BL10" s="305" t="s">
        <v>156</v>
      </c>
      <c r="BM10" s="305" t="s">
        <v>157</v>
      </c>
      <c r="BN10" s="305" t="s">
        <v>158</v>
      </c>
      <c r="BO10" s="305" t="s">
        <v>160</v>
      </c>
      <c r="BP10" s="305" t="s">
        <v>161</v>
      </c>
      <c r="BQ10" s="289" t="s">
        <v>109</v>
      </c>
      <c r="BR10" s="305" t="s">
        <v>152</v>
      </c>
      <c r="BS10" s="290" t="s">
        <v>153</v>
      </c>
      <c r="BT10" s="290" t="s">
        <v>163</v>
      </c>
      <c r="BU10" s="317" t="s">
        <v>153</v>
      </c>
      <c r="BV10" s="317" t="s">
        <v>166</v>
      </c>
      <c r="BW10" s="317" t="s">
        <v>109</v>
      </c>
      <c r="BX10" s="317" t="s">
        <v>167</v>
      </c>
      <c r="BY10" s="317" t="s">
        <v>168</v>
      </c>
      <c r="BZ10" s="291" t="s">
        <v>87</v>
      </c>
      <c r="CA10" s="292" t="s">
        <v>91</v>
      </c>
    </row>
    <row r="11" spans="1:84" ht="40.5" customHeight="1">
      <c r="A11" s="161">
        <v>1</v>
      </c>
      <c r="B11" s="162" t="s">
        <v>4</v>
      </c>
      <c r="C11" s="168">
        <v>20871.78</v>
      </c>
      <c r="D11" s="168">
        <v>18445</v>
      </c>
      <c r="E11" s="169">
        <f>C11-D11</f>
        <v>2426.7799999999988</v>
      </c>
      <c r="F11" s="170">
        <f>D11</f>
        <v>18445</v>
      </c>
      <c r="G11" s="168">
        <v>20871.78</v>
      </c>
      <c r="H11" s="168">
        <f>G11/10</f>
        <v>2087.1779999999999</v>
      </c>
      <c r="I11" s="168">
        <f>G11+H11</f>
        <v>22958.957999999999</v>
      </c>
      <c r="J11" s="167">
        <f>G11+E11</f>
        <v>23298.559999999998</v>
      </c>
      <c r="K11" s="167">
        <f>J11+H11</f>
        <v>25385.737999999998</v>
      </c>
      <c r="L11" s="171">
        <v>22915</v>
      </c>
      <c r="M11" s="167">
        <f>K11-L11</f>
        <v>2470.7379999999976</v>
      </c>
      <c r="N11" s="172">
        <f>L11</f>
        <v>22915</v>
      </c>
      <c r="O11" s="168">
        <v>20871.78</v>
      </c>
      <c r="P11" s="168">
        <f>O11/10</f>
        <v>2087.1779999999999</v>
      </c>
      <c r="Q11" s="168">
        <f>O11-P11</f>
        <v>18784.601999999999</v>
      </c>
      <c r="R11" s="168">
        <f>Q11+M11</f>
        <v>21255.339999999997</v>
      </c>
      <c r="S11" s="173">
        <v>16805</v>
      </c>
      <c r="T11" s="173">
        <f>F11+N11+S11</f>
        <v>58165</v>
      </c>
      <c r="U11" s="174">
        <f>R11-S11</f>
        <v>4450.3399999999965</v>
      </c>
      <c r="V11" s="164">
        <v>22397.8</v>
      </c>
      <c r="W11" s="175">
        <f>V11+U11</f>
        <v>26848.139999999996</v>
      </c>
      <c r="X11" s="163">
        <v>17565</v>
      </c>
      <c r="Y11" s="175">
        <f>W11-X11</f>
        <v>9283.1399999999958</v>
      </c>
      <c r="Z11" s="176">
        <v>22397.8</v>
      </c>
      <c r="AA11" s="176">
        <f>Y11+Z11</f>
        <v>31680.939999999995</v>
      </c>
      <c r="AB11" s="208">
        <v>15940</v>
      </c>
      <c r="AC11" s="176">
        <f>AA11-AB11</f>
        <v>15740.939999999995</v>
      </c>
      <c r="AD11" s="176">
        <v>22397.8</v>
      </c>
      <c r="AE11" s="176">
        <f>AC11+AD11</f>
        <v>38138.739999999991</v>
      </c>
      <c r="AF11" s="176">
        <v>0</v>
      </c>
      <c r="AG11" s="176">
        <f>AF11+AE11</f>
        <v>38138.739999999991</v>
      </c>
      <c r="AH11" s="226">
        <v>14260</v>
      </c>
      <c r="AI11" s="163">
        <f>X11+AB11+AH11</f>
        <v>47765</v>
      </c>
      <c r="AJ11" s="164">
        <v>22397.8</v>
      </c>
      <c r="AK11" s="215">
        <f>AJ11-AF11</f>
        <v>22397.8</v>
      </c>
      <c r="AL11" s="175">
        <v>0</v>
      </c>
      <c r="AM11" s="175">
        <f>AG11</f>
        <v>38138.739999999991</v>
      </c>
      <c r="AN11" s="175">
        <v>5317.06</v>
      </c>
      <c r="AO11" s="227">
        <f>AK11+5317.06</f>
        <v>27714.86</v>
      </c>
      <c r="AP11" s="227">
        <f>AG11-AH11</f>
        <v>23878.739999999991</v>
      </c>
      <c r="AQ11" s="227">
        <f>AO11</f>
        <v>27714.86</v>
      </c>
      <c r="AR11" s="227">
        <v>16000</v>
      </c>
      <c r="AS11" s="227">
        <f>AQ11-AR11</f>
        <v>11714.86</v>
      </c>
      <c r="AT11" s="176">
        <v>22397.8</v>
      </c>
      <c r="AU11" s="176">
        <f>AS11+AT11</f>
        <v>34112.660000000003</v>
      </c>
      <c r="AV11" s="176">
        <v>10560</v>
      </c>
      <c r="AW11" s="176">
        <f>AU11-AV11</f>
        <v>23552.660000000003</v>
      </c>
      <c r="AX11" s="176">
        <v>22397.8</v>
      </c>
      <c r="AY11" s="176">
        <f>AW11+AX11</f>
        <v>45950.460000000006</v>
      </c>
      <c r="AZ11" s="176">
        <v>12075</v>
      </c>
      <c r="BA11" s="176">
        <f>AY11-AZ11</f>
        <v>33875.460000000006</v>
      </c>
      <c r="BB11" s="206">
        <f>AR11+AV11+AZ11</f>
        <v>38635</v>
      </c>
      <c r="BC11" s="164">
        <v>22397.8</v>
      </c>
      <c r="BD11" s="164">
        <v>355.92</v>
      </c>
      <c r="BE11" s="176">
        <f>BC11+BD11</f>
        <v>22753.719999999998</v>
      </c>
      <c r="BF11" s="226">
        <v>0</v>
      </c>
      <c r="BG11" s="309">
        <f>BE11+BF11</f>
        <v>22753.719999999998</v>
      </c>
      <c r="BH11" s="293">
        <v>12920</v>
      </c>
      <c r="BI11" s="315">
        <f>BG11-BH11</f>
        <v>9833.7199999999975</v>
      </c>
      <c r="BJ11" s="302">
        <v>22397.8</v>
      </c>
      <c r="BK11" s="226">
        <v>0</v>
      </c>
      <c r="BL11" s="226">
        <f>BJ11+BK11</f>
        <v>22397.8</v>
      </c>
      <c r="BM11" s="226">
        <v>8456.92</v>
      </c>
      <c r="BN11" s="226">
        <f>BL11+BM11</f>
        <v>30854.720000000001</v>
      </c>
      <c r="BO11" s="226">
        <v>19795</v>
      </c>
      <c r="BP11" s="226">
        <f>BN11-BO11</f>
        <v>11059.720000000001</v>
      </c>
      <c r="BQ11" s="227">
        <v>11198.9</v>
      </c>
      <c r="BR11" s="227">
        <v>0</v>
      </c>
      <c r="BS11" s="294">
        <f>BQ11+BR11</f>
        <v>11198.9</v>
      </c>
      <c r="BT11" s="294">
        <v>9150.43</v>
      </c>
      <c r="BU11" s="318">
        <f>BS11+BT11</f>
        <v>20349.330000000002</v>
      </c>
      <c r="BV11" s="318">
        <v>7000</v>
      </c>
      <c r="BW11" s="318">
        <f>BU11-BV11</f>
        <v>13349.330000000002</v>
      </c>
      <c r="BX11" s="318">
        <v>13200</v>
      </c>
      <c r="BY11" s="318">
        <f>BW11-BX11</f>
        <v>149.33000000000175</v>
      </c>
      <c r="BZ11" s="295">
        <f>BH11+BO11+BX11</f>
        <v>45915</v>
      </c>
      <c r="CA11" s="296">
        <f>AI11+T11+BB11+BZ11</f>
        <v>190480</v>
      </c>
    </row>
    <row r="12" spans="1:84" ht="39.75" customHeight="1">
      <c r="A12" s="161">
        <v>2</v>
      </c>
      <c r="B12" s="162" t="s">
        <v>5</v>
      </c>
      <c r="C12" s="168">
        <v>10433.69</v>
      </c>
      <c r="D12" s="168">
        <v>10370</v>
      </c>
      <c r="E12" s="169">
        <f>C12-D12</f>
        <v>63.690000000000509</v>
      </c>
      <c r="F12" s="170">
        <f>D12</f>
        <v>10370</v>
      </c>
      <c r="G12" s="168">
        <v>10433.69</v>
      </c>
      <c r="H12" s="168">
        <v>0</v>
      </c>
      <c r="I12" s="168">
        <f>G12+H12</f>
        <v>10433.69</v>
      </c>
      <c r="J12" s="167">
        <f>G12+E12</f>
        <v>10497.380000000001</v>
      </c>
      <c r="K12" s="167">
        <f>J12+H12</f>
        <v>10497.380000000001</v>
      </c>
      <c r="L12" s="171">
        <v>9945</v>
      </c>
      <c r="M12" s="167">
        <f>K12-L12</f>
        <v>552.38000000000102</v>
      </c>
      <c r="N12" s="172">
        <f>L12</f>
        <v>9945</v>
      </c>
      <c r="O12" s="168">
        <v>10433.69</v>
      </c>
      <c r="P12" s="168">
        <v>0</v>
      </c>
      <c r="Q12" s="168">
        <f>O12-P12</f>
        <v>10433.69</v>
      </c>
      <c r="R12" s="168">
        <f>Q12+M12</f>
        <v>10986.070000000002</v>
      </c>
      <c r="S12" s="173">
        <v>10975</v>
      </c>
      <c r="T12" s="173">
        <f>F12+N12+S12</f>
        <v>31290</v>
      </c>
      <c r="U12" s="174">
        <f>R12-S12</f>
        <v>11.070000000001528</v>
      </c>
      <c r="V12" s="165">
        <v>11196.53</v>
      </c>
      <c r="W12" s="175">
        <f>V12+U12</f>
        <v>11207.600000000002</v>
      </c>
      <c r="X12" s="163">
        <v>11205</v>
      </c>
      <c r="Y12" s="175">
        <f>W12-X12</f>
        <v>2.6000000000021828</v>
      </c>
      <c r="Z12" s="177">
        <v>11196.53</v>
      </c>
      <c r="AA12" s="176">
        <f>Y12+Z12</f>
        <v>11199.130000000003</v>
      </c>
      <c r="AB12" s="208">
        <v>11195</v>
      </c>
      <c r="AC12" s="176">
        <f>AA12-AB12</f>
        <v>4.1300000000028376</v>
      </c>
      <c r="AD12" s="177">
        <v>11196.53</v>
      </c>
      <c r="AE12" s="176">
        <f>AC12+AD12</f>
        <v>11200.660000000003</v>
      </c>
      <c r="AF12" s="176">
        <f>10*AX12/100</f>
        <v>1119.653</v>
      </c>
      <c r="AG12" s="176">
        <f>AF12+AE12</f>
        <v>12320.313000000004</v>
      </c>
      <c r="AH12" s="226">
        <v>12320</v>
      </c>
      <c r="AI12" s="163">
        <f>X12+AB12+AH12</f>
        <v>34720</v>
      </c>
      <c r="AJ12" s="165">
        <v>11196.53</v>
      </c>
      <c r="AK12" s="215">
        <f>AJ12-AF12</f>
        <v>10076.877</v>
      </c>
      <c r="AL12" s="175">
        <v>0</v>
      </c>
      <c r="AM12" s="175">
        <f>AG12</f>
        <v>12320.313000000004</v>
      </c>
      <c r="AN12" s="175">
        <v>2657.97</v>
      </c>
      <c r="AO12" s="227">
        <f>AK12+2657.97</f>
        <v>12734.847</v>
      </c>
      <c r="AP12" s="227">
        <f>AG12-AH12</f>
        <v>0.31300000000373984</v>
      </c>
      <c r="AQ12" s="227">
        <f>AO12+AP12+AP11+AP13</f>
        <v>56519.469999999987</v>
      </c>
      <c r="AR12" s="227">
        <v>15305</v>
      </c>
      <c r="AS12" s="227">
        <f>AQ12-AR12</f>
        <v>41214.469999999987</v>
      </c>
      <c r="AT12" s="177">
        <v>11196.53</v>
      </c>
      <c r="AU12" s="176">
        <f>AS12+AT12</f>
        <v>52410.999999999985</v>
      </c>
      <c r="AV12" s="177">
        <v>18425</v>
      </c>
      <c r="AW12" s="176">
        <f>AU12-AV12</f>
        <v>33985.999999999985</v>
      </c>
      <c r="AX12" s="177">
        <v>11196.53</v>
      </c>
      <c r="AY12" s="176">
        <f>AW12+AX12</f>
        <v>45182.529999999984</v>
      </c>
      <c r="AZ12" s="176">
        <v>19945</v>
      </c>
      <c r="BA12" s="176">
        <f>AY12-AZ12</f>
        <v>25237.529999999984</v>
      </c>
      <c r="BB12" s="206">
        <f>AR12+AV12+AZ12</f>
        <v>53675</v>
      </c>
      <c r="BC12" s="165">
        <v>11196.53</v>
      </c>
      <c r="BD12" s="165">
        <v>177.92</v>
      </c>
      <c r="BE12" s="176">
        <f>BC12+BD12</f>
        <v>11374.45</v>
      </c>
      <c r="BF12" s="306">
        <v>8625.5499999999993</v>
      </c>
      <c r="BG12" s="309">
        <f>BE12+BF12</f>
        <v>20000</v>
      </c>
      <c r="BH12" s="293">
        <v>18825</v>
      </c>
      <c r="BI12" s="315">
        <f>BG12-BH12</f>
        <v>1175</v>
      </c>
      <c r="BJ12" s="303">
        <v>11196.53</v>
      </c>
      <c r="BK12" s="306">
        <v>5803.47</v>
      </c>
      <c r="BL12" s="226">
        <f>BJ12+BK12</f>
        <v>17000</v>
      </c>
      <c r="BM12" s="226">
        <v>4227.57</v>
      </c>
      <c r="BN12" s="226">
        <f>BL12+BM12</f>
        <v>21227.57</v>
      </c>
      <c r="BO12" s="226">
        <v>18845</v>
      </c>
      <c r="BP12" s="226">
        <f>BN12-BO12</f>
        <v>2382.5699999999997</v>
      </c>
      <c r="BQ12" s="227">
        <v>5598.27</v>
      </c>
      <c r="BR12" s="227">
        <v>5551.8</v>
      </c>
      <c r="BS12" s="294">
        <f>BQ12+BR12</f>
        <v>11150.07</v>
      </c>
      <c r="BT12" s="294">
        <v>4574.25</v>
      </c>
      <c r="BU12" s="318">
        <f>BS12+BT12</f>
        <v>15724.32</v>
      </c>
      <c r="BV12" s="318">
        <v>0</v>
      </c>
      <c r="BW12" s="318">
        <f>BU12</f>
        <v>15724.32</v>
      </c>
      <c r="BX12" s="318">
        <v>15640</v>
      </c>
      <c r="BY12" s="318">
        <f>BW12-BX12</f>
        <v>84.319999999999709</v>
      </c>
      <c r="BZ12" s="295">
        <f>BH12+BO12+BX12</f>
        <v>53310</v>
      </c>
      <c r="CA12" s="296">
        <f>AI12+T12+BB12+BZ12</f>
        <v>172995</v>
      </c>
    </row>
    <row r="13" spans="1:84" ht="37.5" customHeight="1">
      <c r="A13" s="161">
        <v>3</v>
      </c>
      <c r="B13" s="162" t="s">
        <v>141</v>
      </c>
      <c r="C13" s="168">
        <v>24694.53</v>
      </c>
      <c r="D13" s="168">
        <v>21885</v>
      </c>
      <c r="E13" s="169">
        <f>C13-D13</f>
        <v>2809.5299999999988</v>
      </c>
      <c r="F13" s="170">
        <f>D13</f>
        <v>21885</v>
      </c>
      <c r="G13" s="168">
        <v>24694.53</v>
      </c>
      <c r="H13" s="168">
        <v>0</v>
      </c>
      <c r="I13" s="168">
        <f>G13+H13</f>
        <v>24694.53</v>
      </c>
      <c r="J13" s="167">
        <f>G13+E13</f>
        <v>27504.059999999998</v>
      </c>
      <c r="K13" s="167">
        <f>J13+H13</f>
        <v>27504.059999999998</v>
      </c>
      <c r="L13" s="171">
        <v>16480</v>
      </c>
      <c r="M13" s="167">
        <f>K13-L13</f>
        <v>11024.059999999998</v>
      </c>
      <c r="N13" s="172">
        <f>L13</f>
        <v>16480</v>
      </c>
      <c r="O13" s="168">
        <v>24694.53</v>
      </c>
      <c r="P13" s="168">
        <v>0</v>
      </c>
      <c r="Q13" s="168">
        <f>O13-P13</f>
        <v>24694.53</v>
      </c>
      <c r="R13" s="168">
        <f>Q13+M13</f>
        <v>35718.589999999997</v>
      </c>
      <c r="S13" s="173">
        <v>18730</v>
      </c>
      <c r="T13" s="173">
        <f>F13+N13+S13</f>
        <v>57095</v>
      </c>
      <c r="U13" s="174">
        <f>R13-S13</f>
        <v>16988.589999999997</v>
      </c>
      <c r="V13" s="165">
        <v>22405.67</v>
      </c>
      <c r="W13" s="175">
        <f>V13+U13</f>
        <v>39394.259999999995</v>
      </c>
      <c r="X13" s="163">
        <v>20585</v>
      </c>
      <c r="Y13" s="175">
        <f>W13-X13</f>
        <v>18809.259999999995</v>
      </c>
      <c r="Z13" s="177">
        <v>22405.67</v>
      </c>
      <c r="AA13" s="176">
        <f>Y13+Z13</f>
        <v>41214.929999999993</v>
      </c>
      <c r="AB13" s="208">
        <v>17825</v>
      </c>
      <c r="AC13" s="176">
        <f>AA13-AB13</f>
        <v>23389.929999999993</v>
      </c>
      <c r="AD13" s="177">
        <v>22405.67</v>
      </c>
      <c r="AE13" s="176">
        <f>AC13+AD13</f>
        <v>45795.599999999991</v>
      </c>
      <c r="AF13" s="176">
        <v>0</v>
      </c>
      <c r="AG13" s="176">
        <f>AF13+AE13</f>
        <v>45795.599999999991</v>
      </c>
      <c r="AH13" s="226">
        <v>17915</v>
      </c>
      <c r="AI13" s="163">
        <f>X13+AB13+AH13</f>
        <v>56325</v>
      </c>
      <c r="AJ13" s="165">
        <v>22405.67</v>
      </c>
      <c r="AK13" s="215">
        <f>AJ13-AF13</f>
        <v>22405.67</v>
      </c>
      <c r="AL13" s="175">
        <v>7975.03</v>
      </c>
      <c r="AM13" s="175">
        <f>AG13-AL13</f>
        <v>37820.569999999992</v>
      </c>
      <c r="AN13" s="175">
        <v>0</v>
      </c>
      <c r="AO13" s="227">
        <f>AK13</f>
        <v>22405.67</v>
      </c>
      <c r="AP13" s="227">
        <f>AG13-AH13-AL13</f>
        <v>19905.569999999992</v>
      </c>
      <c r="AQ13" s="227">
        <f>AO13</f>
        <v>22405.67</v>
      </c>
      <c r="AR13" s="227">
        <v>11135</v>
      </c>
      <c r="AS13" s="227">
        <f>AQ13-AR13</f>
        <v>11270.669999999998</v>
      </c>
      <c r="AT13" s="177">
        <v>22405.67</v>
      </c>
      <c r="AU13" s="176">
        <f>AS13+AT13</f>
        <v>33676.339999999997</v>
      </c>
      <c r="AV13" s="177">
        <v>20385</v>
      </c>
      <c r="AW13" s="176">
        <f>AU13-AV13</f>
        <v>13291.339999999997</v>
      </c>
      <c r="AX13" s="177">
        <v>22405.67</v>
      </c>
      <c r="AY13" s="176">
        <f>AW13+AX13</f>
        <v>35697.009999999995</v>
      </c>
      <c r="AZ13" s="176">
        <v>22480</v>
      </c>
      <c r="BA13" s="176">
        <f>AY13-AZ13</f>
        <v>13217.009999999995</v>
      </c>
      <c r="BB13" s="206">
        <f>AR13+AV13+AZ13</f>
        <v>54000</v>
      </c>
      <c r="BC13" s="165">
        <v>22405.67</v>
      </c>
      <c r="BD13" s="165">
        <v>356.05</v>
      </c>
      <c r="BE13" s="176">
        <f>BC13+BD13</f>
        <v>22761.719999999998</v>
      </c>
      <c r="BF13" s="306">
        <v>15000</v>
      </c>
      <c r="BG13" s="309">
        <f>BE13+BF13</f>
        <v>37761.72</v>
      </c>
      <c r="BH13" s="293">
        <v>32975</v>
      </c>
      <c r="BI13" s="315">
        <f>BG13-BH13</f>
        <v>4786.7200000000012</v>
      </c>
      <c r="BJ13" s="303">
        <v>22405.67</v>
      </c>
      <c r="BK13" s="306">
        <v>15000</v>
      </c>
      <c r="BL13" s="226">
        <f>BJ13+BK13</f>
        <v>37405.67</v>
      </c>
      <c r="BM13" s="226">
        <v>8459.9</v>
      </c>
      <c r="BN13" s="226">
        <f>BL13+BM13</f>
        <v>45865.57</v>
      </c>
      <c r="BO13" s="226">
        <v>37195</v>
      </c>
      <c r="BP13" s="226">
        <f>BN13-BO13</f>
        <v>8670.57</v>
      </c>
      <c r="BQ13" s="227">
        <v>11202.83</v>
      </c>
      <c r="BR13" s="227">
        <v>9984.1200000000008</v>
      </c>
      <c r="BS13" s="294">
        <f>BQ13+BR13</f>
        <v>21186.95</v>
      </c>
      <c r="BT13" s="294">
        <v>9153.64</v>
      </c>
      <c r="BU13" s="318">
        <f>BS13+BT13</f>
        <v>30340.59</v>
      </c>
      <c r="BV13" s="318">
        <v>0</v>
      </c>
      <c r="BW13" s="318">
        <f>BU13</f>
        <v>30340.59</v>
      </c>
      <c r="BX13" s="318">
        <v>30172.5</v>
      </c>
      <c r="BY13" s="318">
        <f>BW13-BX13</f>
        <v>168.09000000000015</v>
      </c>
      <c r="BZ13" s="295">
        <f>BH13+BO13+BX13</f>
        <v>100342.5</v>
      </c>
      <c r="CA13" s="296">
        <f>AI13+T13+BB13+BZ13</f>
        <v>267762.5</v>
      </c>
      <c r="CC13" s="72"/>
    </row>
    <row r="14" spans="1:84" s="246" customFormat="1" ht="37.5" customHeight="1">
      <c r="A14" s="235">
        <v>4</v>
      </c>
      <c r="B14" s="236" t="s">
        <v>140</v>
      </c>
      <c r="C14" s="237">
        <v>0</v>
      </c>
      <c r="D14" s="237">
        <v>0</v>
      </c>
      <c r="E14" s="238">
        <v>0</v>
      </c>
      <c r="F14" s="239">
        <v>0</v>
      </c>
      <c r="G14" s="237">
        <v>0</v>
      </c>
      <c r="H14" s="237">
        <v>0</v>
      </c>
      <c r="I14" s="237">
        <v>0</v>
      </c>
      <c r="J14" s="238">
        <v>0</v>
      </c>
      <c r="K14" s="238">
        <v>0</v>
      </c>
      <c r="L14" s="248">
        <v>0</v>
      </c>
      <c r="M14" s="238">
        <v>0</v>
      </c>
      <c r="N14" s="240"/>
      <c r="O14" s="237">
        <v>0</v>
      </c>
      <c r="P14" s="237">
        <v>0</v>
      </c>
      <c r="Q14" s="237">
        <v>0</v>
      </c>
      <c r="R14" s="237">
        <v>0</v>
      </c>
      <c r="S14" s="241">
        <v>0</v>
      </c>
      <c r="T14" s="241">
        <v>0</v>
      </c>
      <c r="U14" s="242">
        <v>0</v>
      </c>
      <c r="V14" s="243">
        <v>0</v>
      </c>
      <c r="W14" s="242">
        <v>0</v>
      </c>
      <c r="X14" s="240">
        <v>0</v>
      </c>
      <c r="Y14" s="242">
        <v>0</v>
      </c>
      <c r="Z14" s="244">
        <v>0</v>
      </c>
      <c r="AA14" s="234">
        <v>0</v>
      </c>
      <c r="AB14" s="245">
        <v>0</v>
      </c>
      <c r="AC14" s="234">
        <v>0</v>
      </c>
      <c r="AD14" s="244">
        <v>0</v>
      </c>
      <c r="AE14" s="234">
        <v>0</v>
      </c>
      <c r="AF14" s="234">
        <v>0</v>
      </c>
      <c r="AG14" s="234">
        <v>0</v>
      </c>
      <c r="AH14" s="234">
        <v>0</v>
      </c>
      <c r="AI14" s="240">
        <v>0</v>
      </c>
      <c r="AJ14" s="243">
        <v>0</v>
      </c>
      <c r="AK14" s="234">
        <v>0</v>
      </c>
      <c r="AL14" s="242">
        <v>0</v>
      </c>
      <c r="AM14" s="242">
        <v>0</v>
      </c>
      <c r="AN14" s="242">
        <v>0</v>
      </c>
      <c r="AO14" s="242">
        <v>0</v>
      </c>
      <c r="AP14" s="242">
        <v>0</v>
      </c>
      <c r="AQ14" s="242">
        <v>0</v>
      </c>
      <c r="AR14" s="242">
        <v>0</v>
      </c>
      <c r="AS14" s="242">
        <v>0</v>
      </c>
      <c r="AT14" s="244">
        <v>0</v>
      </c>
      <c r="AU14" s="234">
        <v>0</v>
      </c>
      <c r="AV14" s="244">
        <v>0</v>
      </c>
      <c r="AW14" s="234">
        <v>0</v>
      </c>
      <c r="AX14" s="244">
        <v>0</v>
      </c>
      <c r="AY14" s="234">
        <v>0</v>
      </c>
      <c r="AZ14" s="234">
        <v>0</v>
      </c>
      <c r="BA14" s="234">
        <v>0</v>
      </c>
      <c r="BB14" s="206">
        <f>AR14+AV14+AZ14</f>
        <v>0</v>
      </c>
      <c r="BC14" s="243">
        <v>0</v>
      </c>
      <c r="BD14" s="243">
        <v>110.11</v>
      </c>
      <c r="BE14" s="234">
        <f>BC14+BD14</f>
        <v>110.11</v>
      </c>
      <c r="BF14" s="306">
        <v>9365.06</v>
      </c>
      <c r="BG14" s="309">
        <f>BE14+BF14</f>
        <v>9475.17</v>
      </c>
      <c r="BH14" s="293">
        <v>1510</v>
      </c>
      <c r="BI14" s="315">
        <f>BG14-BH14</f>
        <v>7965.17</v>
      </c>
      <c r="BJ14" s="303">
        <v>0</v>
      </c>
      <c r="BK14" s="306">
        <v>2000</v>
      </c>
      <c r="BL14" s="226">
        <f>BJ14+BK14</f>
        <v>2000</v>
      </c>
      <c r="BM14" s="226">
        <v>2616.2199999999998</v>
      </c>
      <c r="BN14" s="226">
        <f>BL14+BM14</f>
        <v>4616.2199999999993</v>
      </c>
      <c r="BO14" s="226">
        <v>1020</v>
      </c>
      <c r="BP14" s="226">
        <f>BN14-BO14</f>
        <v>3596.2199999999993</v>
      </c>
      <c r="BQ14" s="227">
        <v>0</v>
      </c>
      <c r="BR14" s="227">
        <v>1000</v>
      </c>
      <c r="BS14" s="294">
        <f>BQ14+BR14</f>
        <v>1000</v>
      </c>
      <c r="BT14" s="294">
        <v>2830.76</v>
      </c>
      <c r="BU14" s="318">
        <f>BS14+BT14</f>
        <v>3830.76</v>
      </c>
      <c r="BV14" s="318">
        <v>7000</v>
      </c>
      <c r="BW14" s="318">
        <f>BU14+BV14</f>
        <v>10830.76</v>
      </c>
      <c r="BX14" s="318">
        <v>8160</v>
      </c>
      <c r="BY14" s="318">
        <f>BW14-BX14</f>
        <v>2670.76</v>
      </c>
      <c r="BZ14" s="295">
        <f>BH14+BO14+BX14</f>
        <v>10690</v>
      </c>
      <c r="CA14" s="296">
        <f>AI14+T14+BB14+BZ14</f>
        <v>10690</v>
      </c>
      <c r="CC14" s="247"/>
    </row>
    <row r="15" spans="1:84" ht="32.25" customHeight="1">
      <c r="A15" s="166"/>
      <c r="B15" s="152" t="s">
        <v>2</v>
      </c>
      <c r="C15" s="167">
        <f>SUM(C11:C14)</f>
        <v>56000</v>
      </c>
      <c r="D15" s="167">
        <f>SUM(D11:D14)</f>
        <v>50700</v>
      </c>
      <c r="E15" s="167">
        <f>SUM(E11:E13)</f>
        <v>5299.9999999999982</v>
      </c>
      <c r="F15" s="163">
        <f>SUM(F11:F13)</f>
        <v>50700</v>
      </c>
      <c r="G15" s="167">
        <f>SUM(G11:G14)</f>
        <v>56000</v>
      </c>
      <c r="H15" s="167">
        <f>SUM(H11:H13)</f>
        <v>2087.1779999999999</v>
      </c>
      <c r="I15" s="167">
        <f>SUM(I11:I13)</f>
        <v>58087.178</v>
      </c>
      <c r="J15" s="167">
        <f>SUM(J11:J13)</f>
        <v>61300</v>
      </c>
      <c r="K15" s="167">
        <f>SUM(K11:K13)</f>
        <v>63387.178</v>
      </c>
      <c r="L15" s="167">
        <f>SUM(L11:L14)</f>
        <v>49340</v>
      </c>
      <c r="M15" s="167">
        <f>SUM(M11:M13)</f>
        <v>14047.177999999996</v>
      </c>
      <c r="N15" s="163">
        <f>SUM(N11:N13)</f>
        <v>49340</v>
      </c>
      <c r="O15" s="167">
        <f>SUM(O11:O14)</f>
        <v>56000</v>
      </c>
      <c r="P15" s="167">
        <f>SUM(P11:P13)</f>
        <v>2087.1779999999999</v>
      </c>
      <c r="Q15" s="167">
        <f>SUM(Q11:Q13)</f>
        <v>53912.822</v>
      </c>
      <c r="R15" s="167">
        <f>SUM(R11:R13)</f>
        <v>67960</v>
      </c>
      <c r="S15" s="163">
        <f>SUM(S11:S14)</f>
        <v>46510</v>
      </c>
      <c r="T15" s="163">
        <f>SUM(T11:T13)</f>
        <v>146550</v>
      </c>
      <c r="U15" s="167">
        <f>SUM(U11:U13)</f>
        <v>21449.999999999993</v>
      </c>
      <c r="V15" s="167">
        <f>SUM(V11:V13)</f>
        <v>56000</v>
      </c>
      <c r="W15" s="167">
        <f>SUM(W11:W13)</f>
        <v>77450</v>
      </c>
      <c r="X15" s="163">
        <f>SUM(X11:X14)</f>
        <v>49355</v>
      </c>
      <c r="Y15" s="167">
        <f>SUM(Y11:Y13)</f>
        <v>28094.999999999993</v>
      </c>
      <c r="Z15" s="175">
        <f>SUM(Z11:Z13)</f>
        <v>56000</v>
      </c>
      <c r="AA15" s="175">
        <f>SUM(AA11:AA13)</f>
        <v>84095</v>
      </c>
      <c r="AB15" s="163">
        <f>SUM(AB11:AB14)</f>
        <v>44960</v>
      </c>
      <c r="AC15" s="175">
        <f>SUM(AC11:AC13)</f>
        <v>39134.999999999993</v>
      </c>
      <c r="AD15" s="175">
        <f>SUM(AD11:AD13)</f>
        <v>56000</v>
      </c>
      <c r="AE15" s="175">
        <f>SUM(AE11:AE13)</f>
        <v>95134.999999999985</v>
      </c>
      <c r="AF15" s="175">
        <f>SUM(AF11:AF13)</f>
        <v>1119.653</v>
      </c>
      <c r="AG15" s="175">
        <f>SUM(AG11:AG13)</f>
        <v>96254.652999999991</v>
      </c>
      <c r="AH15" s="227">
        <f>SUM(AH11:AH14)</f>
        <v>44495</v>
      </c>
      <c r="AI15" s="163">
        <f>SUM(AI11:AI13)</f>
        <v>138810</v>
      </c>
      <c r="AJ15" s="167">
        <f>SUM(AJ11:AJ13)</f>
        <v>56000</v>
      </c>
      <c r="AK15" s="216">
        <f t="shared" ref="AK15:AP15" si="0">SUM(AK11:AK13)</f>
        <v>54880.346999999994</v>
      </c>
      <c r="AL15" s="175">
        <f>SUM(AL11:AL14)</f>
        <v>7975.03</v>
      </c>
      <c r="AM15" s="175">
        <f t="shared" si="0"/>
        <v>88279.622999999992</v>
      </c>
      <c r="AN15" s="175">
        <f>SUM(AN11:AN14)</f>
        <v>7975.0300000000007</v>
      </c>
      <c r="AO15" s="227">
        <f t="shared" si="0"/>
        <v>62855.377</v>
      </c>
      <c r="AP15" s="227">
        <f t="shared" si="0"/>
        <v>43784.622999999985</v>
      </c>
      <c r="AQ15" s="227">
        <f>SUM(AQ11:AQ13)</f>
        <v>106639.99999999999</v>
      </c>
      <c r="AR15" s="227">
        <f>SUM(AR11:AR14)</f>
        <v>42440</v>
      </c>
      <c r="AS15" s="227">
        <f>AQ15-AR15</f>
        <v>64199.999999999985</v>
      </c>
      <c r="AT15" s="175">
        <f t="shared" ref="AT15:AY15" si="1">SUM(AT11:AT13)</f>
        <v>56000</v>
      </c>
      <c r="AU15" s="175">
        <f t="shared" si="1"/>
        <v>120199.99999999999</v>
      </c>
      <c r="AV15" s="233">
        <f t="shared" si="1"/>
        <v>49370</v>
      </c>
      <c r="AW15" s="233">
        <f t="shared" si="1"/>
        <v>70829.999999999985</v>
      </c>
      <c r="AX15" s="175">
        <f t="shared" si="1"/>
        <v>56000</v>
      </c>
      <c r="AY15" s="175">
        <f t="shared" si="1"/>
        <v>126829.99999999999</v>
      </c>
      <c r="AZ15" s="175">
        <f>SUM(AZ11:AZ14)</f>
        <v>54500</v>
      </c>
      <c r="BA15" s="175">
        <f>SUM(BA11:BA14)</f>
        <v>72329.999999999985</v>
      </c>
      <c r="BB15" s="206">
        <f>SUM(BB11:BB13)</f>
        <v>146310</v>
      </c>
      <c r="BC15" s="167">
        <f>SUM(BC11:BC13)</f>
        <v>56000</v>
      </c>
      <c r="BD15" s="167">
        <f t="shared" ref="BD15:BI15" si="2">SUM(BD11:BD14)</f>
        <v>1000.0000000000001</v>
      </c>
      <c r="BE15" s="175">
        <f t="shared" si="2"/>
        <v>57000</v>
      </c>
      <c r="BF15" s="298">
        <f t="shared" si="2"/>
        <v>32990.61</v>
      </c>
      <c r="BG15" s="310">
        <f t="shared" si="2"/>
        <v>89990.61</v>
      </c>
      <c r="BH15" s="297">
        <f t="shared" si="2"/>
        <v>66230</v>
      </c>
      <c r="BI15" s="316">
        <f t="shared" si="2"/>
        <v>23760.61</v>
      </c>
      <c r="BJ15" s="304">
        <f>SUM(BJ11:BJ13)</f>
        <v>56000</v>
      </c>
      <c r="BK15" s="307">
        <f t="shared" ref="BK15:BP15" si="3">SUM(BK11:BK14)</f>
        <v>22803.47</v>
      </c>
      <c r="BL15" s="298">
        <f t="shared" si="3"/>
        <v>78803.47</v>
      </c>
      <c r="BM15" s="298">
        <f t="shared" si="3"/>
        <v>23760.61</v>
      </c>
      <c r="BN15" s="298">
        <f t="shared" si="3"/>
        <v>102564.08</v>
      </c>
      <c r="BO15" s="298">
        <f t="shared" si="3"/>
        <v>76855</v>
      </c>
      <c r="BP15" s="298">
        <f t="shared" si="3"/>
        <v>25709.08</v>
      </c>
      <c r="BQ15" s="298">
        <f>SUM(BQ11:BQ14)</f>
        <v>28000</v>
      </c>
      <c r="BR15" s="298">
        <f>SUM(BR11:BR14)</f>
        <v>16535.920000000002</v>
      </c>
      <c r="BS15" s="297">
        <f>SUM(BS11:BS14)</f>
        <v>44535.92</v>
      </c>
      <c r="BT15" s="297">
        <f>SUM(BT11:BT14)</f>
        <v>25709.08</v>
      </c>
      <c r="BU15" s="316">
        <f>SUM(BU11:BU14)</f>
        <v>70245</v>
      </c>
      <c r="BV15" s="316">
        <v>0</v>
      </c>
      <c r="BW15" s="316">
        <f>SUM(BW11:BW14)</f>
        <v>70245</v>
      </c>
      <c r="BX15" s="316">
        <f>SUM(BX11:BX14)</f>
        <v>67172.5</v>
      </c>
      <c r="BY15" s="316">
        <f>SUM(BY11:BY14)</f>
        <v>3072.5000000000018</v>
      </c>
      <c r="BZ15" s="295">
        <f>BG15+BL15+BS15</f>
        <v>213330</v>
      </c>
      <c r="CA15" s="296">
        <f>SUM(CA11:CA14)</f>
        <v>641927.5</v>
      </c>
    </row>
    <row r="16" spans="1:84">
      <c r="BJ16" s="299"/>
      <c r="BK16" s="300"/>
      <c r="BL16" s="287"/>
      <c r="BM16" s="287"/>
      <c r="BN16" s="287"/>
      <c r="BO16" s="287"/>
      <c r="BP16" s="287"/>
      <c r="BQ16" s="287"/>
    </row>
    <row r="18" spans="2:96" s="1" customFormat="1" ht="18.75">
      <c r="B18" s="19"/>
      <c r="C18" s="145"/>
      <c r="D18" s="145"/>
      <c r="E18" s="146"/>
      <c r="F18" s="147"/>
      <c r="G18" s="148"/>
      <c r="H18" s="148"/>
      <c r="I18" s="22"/>
      <c r="J18" s="149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45"/>
      <c r="X18" s="20"/>
      <c r="Y18" s="20"/>
      <c r="Z18" s="87"/>
      <c r="AA18" s="87"/>
      <c r="AB18" s="87"/>
      <c r="AC18" s="87"/>
      <c r="AD18" s="87"/>
      <c r="AE18" s="87"/>
      <c r="AF18" s="87"/>
      <c r="AG18" s="87"/>
      <c r="AH18" s="87"/>
      <c r="AI18" s="141"/>
      <c r="AJ18" s="87"/>
      <c r="AK18" s="87"/>
      <c r="AL18" s="141"/>
      <c r="AM18" s="148" t="s">
        <v>6</v>
      </c>
      <c r="AN18" s="141"/>
      <c r="AO18" s="141"/>
      <c r="AP18" s="141"/>
      <c r="AQ18" s="141"/>
      <c r="AR18" s="141"/>
      <c r="AS18" s="141"/>
      <c r="AT18" s="145" t="s">
        <v>93</v>
      </c>
      <c r="AU18" s="20"/>
      <c r="AV18" s="20"/>
      <c r="AW18" s="20"/>
      <c r="AX18" s="20"/>
      <c r="AY18" s="20"/>
      <c r="AZ18" s="20"/>
      <c r="BA18" s="20"/>
      <c r="BC18" s="148"/>
      <c r="BD18" s="148"/>
      <c r="BE18" s="148"/>
      <c r="BF18" s="148"/>
      <c r="BG18" s="148"/>
      <c r="BH18" s="148"/>
      <c r="BI18" s="148" t="s">
        <v>6</v>
      </c>
      <c r="BJ18" s="87"/>
      <c r="BK18" s="266"/>
      <c r="BL18" s="266"/>
      <c r="BM18" s="266"/>
      <c r="BN18" s="145" t="s">
        <v>93</v>
      </c>
      <c r="BO18" s="145"/>
      <c r="BP18" s="145"/>
      <c r="BQ18" s="20"/>
      <c r="BR18" s="20"/>
      <c r="BS18" s="145"/>
      <c r="BT18" s="145"/>
      <c r="BU18" s="148" t="s">
        <v>6</v>
      </c>
      <c r="BV18" s="148"/>
      <c r="BW18" s="148"/>
      <c r="BX18" s="148"/>
      <c r="BY18" s="148"/>
      <c r="BZ18" s="20"/>
      <c r="CA18" s="148"/>
      <c r="CB18" s="87"/>
      <c r="CC18" s="87"/>
      <c r="CD18" s="87"/>
      <c r="CE18" s="148"/>
      <c r="CF18" s="148"/>
      <c r="CG18" s="87"/>
      <c r="CH18" s="148"/>
      <c r="CI18" s="141"/>
      <c r="CJ18" s="87"/>
      <c r="CK18" s="87"/>
      <c r="CL18" s="141"/>
      <c r="CM18" s="141"/>
      <c r="CN18" s="141"/>
      <c r="CO18" s="141"/>
      <c r="CP18" s="141"/>
      <c r="CQ18" s="148"/>
      <c r="CR18" s="148"/>
    </row>
    <row r="19" spans="2:96" s="1" customFormat="1" ht="18.75">
      <c r="B19" s="19"/>
      <c r="C19" s="148"/>
      <c r="D19" s="148"/>
      <c r="E19" s="146"/>
      <c r="F19" s="147"/>
      <c r="G19" s="148"/>
      <c r="H19" s="148"/>
      <c r="I19" s="22"/>
      <c r="J19" s="149"/>
      <c r="K19" s="148"/>
      <c r="L19" s="148"/>
      <c r="M19" s="148"/>
      <c r="N19" s="148" t="s">
        <v>6</v>
      </c>
      <c r="O19" s="148"/>
      <c r="P19" s="148"/>
      <c r="Q19" s="148"/>
      <c r="R19" s="148"/>
      <c r="S19" s="148"/>
      <c r="T19" s="148"/>
      <c r="U19" s="148"/>
      <c r="V19" s="148"/>
      <c r="W19" s="148"/>
      <c r="X19" s="20"/>
      <c r="Y19" s="20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48" t="s">
        <v>95</v>
      </c>
      <c r="AN19" s="87"/>
      <c r="AO19" s="87"/>
      <c r="AP19" s="87"/>
      <c r="AQ19" s="87"/>
      <c r="AR19" s="87"/>
      <c r="AS19" s="87"/>
      <c r="AT19" s="148" t="s">
        <v>94</v>
      </c>
      <c r="AU19" s="20"/>
      <c r="AV19" s="20"/>
      <c r="AW19" s="20"/>
      <c r="AX19" s="20"/>
      <c r="AY19" s="20"/>
      <c r="AZ19" s="20"/>
      <c r="BA19" s="20"/>
      <c r="BC19" s="148"/>
      <c r="BD19" s="148"/>
      <c r="BE19" s="148"/>
      <c r="BF19" s="148"/>
      <c r="BG19" s="148"/>
      <c r="BH19" s="148"/>
      <c r="BI19" s="148" t="s">
        <v>95</v>
      </c>
      <c r="BJ19" s="87"/>
      <c r="BK19" s="266"/>
      <c r="BL19" s="266"/>
      <c r="BM19" s="266"/>
      <c r="BN19" s="148" t="s">
        <v>94</v>
      </c>
      <c r="BO19" s="148"/>
      <c r="BP19" s="148"/>
      <c r="BQ19" s="20"/>
      <c r="BR19" s="20"/>
      <c r="BS19" s="148"/>
      <c r="BT19" s="148"/>
      <c r="BU19" s="148" t="s">
        <v>95</v>
      </c>
      <c r="BV19" s="148"/>
      <c r="BW19" s="148"/>
      <c r="BX19" s="148"/>
      <c r="BY19" s="148"/>
      <c r="BZ19" s="20"/>
      <c r="CA19" s="148"/>
      <c r="CB19" s="87"/>
      <c r="CC19" s="87"/>
      <c r="CD19" s="87"/>
      <c r="CE19" s="148"/>
      <c r="CF19" s="148"/>
      <c r="CG19" s="87"/>
      <c r="CH19" s="148"/>
      <c r="CI19" s="87"/>
      <c r="CJ19" s="87"/>
      <c r="CK19" s="87"/>
      <c r="CL19" s="87"/>
      <c r="CM19" s="87"/>
      <c r="CN19" s="87"/>
      <c r="CO19" s="87"/>
      <c r="CP19" s="87"/>
      <c r="CQ19" s="148"/>
      <c r="CR19" s="148"/>
    </row>
    <row r="20" spans="2:96" ht="18.75">
      <c r="B20" s="17"/>
      <c r="C20" s="148"/>
      <c r="D20" s="148"/>
      <c r="E20" s="146"/>
      <c r="F20" s="147"/>
      <c r="G20" s="147"/>
      <c r="H20" s="147"/>
      <c r="I20" s="18"/>
      <c r="J20" s="147"/>
      <c r="K20" s="148"/>
      <c r="L20" s="148"/>
      <c r="M20" s="148"/>
      <c r="N20" s="148" t="s">
        <v>95</v>
      </c>
      <c r="O20" s="148"/>
      <c r="P20" s="148"/>
      <c r="Q20" s="148"/>
      <c r="R20" s="148"/>
      <c r="S20" s="148"/>
      <c r="T20" s="148"/>
      <c r="U20" s="148"/>
      <c r="V20" s="148"/>
      <c r="W20" s="148"/>
      <c r="AT20" s="148" t="s">
        <v>12</v>
      </c>
      <c r="BK20" s="270"/>
      <c r="BL20" s="270"/>
      <c r="BM20" s="270"/>
      <c r="BN20" s="148" t="s">
        <v>12</v>
      </c>
      <c r="BO20" s="148"/>
      <c r="BP20" s="148"/>
      <c r="BQ20" s="4"/>
      <c r="BS20" s="148"/>
      <c r="BT20" s="148"/>
      <c r="BU20" s="148"/>
      <c r="BV20" s="148"/>
      <c r="BW20" s="148"/>
      <c r="BX20" s="148"/>
      <c r="BY20" s="148"/>
    </row>
    <row r="21" spans="2:96" s="88" customFormat="1" ht="15.75">
      <c r="B21" s="90"/>
      <c r="M21" s="89"/>
      <c r="N21" s="89"/>
      <c r="S21" s="151"/>
      <c r="T21" s="89"/>
      <c r="U21" s="89"/>
      <c r="BK21" s="270"/>
      <c r="BL21" s="270"/>
      <c r="BM21" s="270"/>
      <c r="BN21" s="270"/>
      <c r="BO21" s="270"/>
      <c r="BP21" s="270"/>
      <c r="BQ21" s="270"/>
    </row>
    <row r="22" spans="2:96" s="88" customFormat="1" ht="15.75">
      <c r="B22" s="90"/>
      <c r="M22" s="89"/>
      <c r="N22" s="89"/>
      <c r="S22" s="89"/>
      <c r="T22" s="89">
        <v>1</v>
      </c>
      <c r="U22" s="89"/>
      <c r="AP22" s="88">
        <v>2</v>
      </c>
      <c r="BK22" s="273" t="s">
        <v>164</v>
      </c>
      <c r="BL22" s="273"/>
      <c r="BM22" s="273"/>
      <c r="BN22" s="273"/>
      <c r="BO22" s="273"/>
      <c r="BP22" s="273"/>
      <c r="BQ22" s="273"/>
      <c r="CD22" s="88" t="s">
        <v>165</v>
      </c>
    </row>
    <row r="23" spans="2:96" ht="12.75">
      <c r="AX23" s="150"/>
      <c r="AY23" s="150"/>
      <c r="AZ23" s="150"/>
      <c r="BA23" s="150"/>
      <c r="BK23" s="202"/>
      <c r="BL23" s="202"/>
      <c r="BM23" s="202"/>
      <c r="BN23" s="202"/>
      <c r="BO23" s="202"/>
      <c r="BP23" s="202"/>
      <c r="BQ23" s="202"/>
      <c r="CR23" s="150"/>
    </row>
    <row r="29" spans="2:96" ht="15.75">
      <c r="M29" s="16"/>
      <c r="N29" s="16"/>
    </row>
    <row r="30" spans="2:96" ht="15.75">
      <c r="M30" s="16"/>
      <c r="N30" s="16"/>
    </row>
  </sheetData>
  <phoneticPr fontId="2" type="noConversion"/>
  <pageMargins left="0.17" right="0.17" top="0.27" bottom="0.54" header="0.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3:Y25"/>
  <sheetViews>
    <sheetView tabSelected="1" topLeftCell="F1" zoomScale="124" zoomScaleNormal="124" workbookViewId="0">
      <selection activeCell="T12" sqref="T12"/>
    </sheetView>
  </sheetViews>
  <sheetFormatPr defaultRowHeight="11.25"/>
  <cols>
    <col min="1" max="1" width="3.140625" style="196" customWidth="1"/>
    <col min="2" max="2" width="13" style="201" customWidth="1"/>
    <col min="3" max="3" width="10" style="196" customWidth="1"/>
    <col min="4" max="4" width="12.5703125" style="196" customWidth="1"/>
    <col min="5" max="5" width="15.140625" style="202" customWidth="1"/>
    <col min="6" max="6" width="11.85546875" style="202" customWidth="1"/>
    <col min="7" max="7" width="10.7109375" style="202" customWidth="1"/>
    <col min="8" max="8" width="9" style="202" customWidth="1"/>
    <col min="9" max="9" width="11.28515625" style="196" customWidth="1"/>
    <col min="10" max="10" width="11" style="196" customWidth="1"/>
    <col min="11" max="11" width="8.7109375" style="196" customWidth="1"/>
    <col min="12" max="12" width="10.7109375" style="196" customWidth="1"/>
    <col min="13" max="13" width="10.28515625" style="196" customWidth="1"/>
    <col min="14" max="14" width="10.5703125" style="196" customWidth="1"/>
    <col min="15" max="15" width="10.7109375" style="196" customWidth="1"/>
    <col min="16" max="16" width="10.5703125" style="196" customWidth="1"/>
    <col min="17" max="17" width="10.140625" style="196" customWidth="1"/>
    <col min="18" max="18" width="11.5703125" style="196" customWidth="1"/>
    <col min="19" max="19" width="10.140625" style="194" customWidth="1"/>
    <col min="20" max="20" width="10.7109375" style="194" customWidth="1"/>
    <col min="21" max="21" width="11.28515625" style="196" customWidth="1"/>
    <col min="22" max="23" width="9.140625" style="196"/>
    <col min="24" max="24" width="10.85546875" style="196" bestFit="1" customWidth="1"/>
    <col min="25" max="16384" width="9.140625" style="196"/>
  </cols>
  <sheetData>
    <row r="3" spans="1:25" s="192" customFormat="1" ht="26.25" customHeight="1">
      <c r="A3" s="330" t="s">
        <v>3</v>
      </c>
      <c r="B3" s="331"/>
      <c r="C3" s="331"/>
      <c r="D3" s="189"/>
      <c r="E3" s="190"/>
      <c r="F3" s="190"/>
      <c r="G3" s="191"/>
      <c r="H3" s="191"/>
      <c r="J3" s="263" t="s">
        <v>13</v>
      </c>
      <c r="K3" s="263"/>
      <c r="S3" s="67"/>
      <c r="U3" s="94"/>
      <c r="W3" s="94"/>
    </row>
    <row r="4" spans="1:25" s="192" customFormat="1" ht="15">
      <c r="A4" s="204" t="s">
        <v>170</v>
      </c>
      <c r="B4" s="188"/>
      <c r="E4" s="190"/>
      <c r="F4" s="190"/>
      <c r="J4" s="263" t="s">
        <v>9</v>
      </c>
      <c r="K4" s="263"/>
      <c r="S4" s="67"/>
      <c r="U4" s="94"/>
      <c r="W4" s="94"/>
    </row>
    <row r="5" spans="1:25" s="192" customFormat="1" ht="12">
      <c r="B5" s="188"/>
      <c r="E5" s="190"/>
      <c r="F5" s="190"/>
      <c r="K5" s="94"/>
    </row>
    <row r="6" spans="1:25" s="192" customFormat="1" ht="12">
      <c r="B6" s="188"/>
      <c r="E6" s="190"/>
      <c r="F6" s="190"/>
      <c r="K6" s="94"/>
    </row>
    <row r="7" spans="1:25" s="192" customFormat="1" ht="12">
      <c r="B7" s="188"/>
      <c r="E7" s="190"/>
      <c r="F7" s="190"/>
      <c r="K7" s="94"/>
    </row>
    <row r="8" spans="1:25" s="192" customFormat="1" ht="12">
      <c r="B8" s="188"/>
      <c r="E8" s="190"/>
      <c r="F8" s="190"/>
      <c r="K8" s="94"/>
    </row>
    <row r="9" spans="1:25" s="193" customFormat="1" ht="14.25">
      <c r="A9" s="332" t="s">
        <v>112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1:25" s="194" customFormat="1" ht="20.25" customHeight="1">
      <c r="B10" s="329"/>
      <c r="C10" s="329"/>
      <c r="D10" s="329"/>
      <c r="E10" s="329"/>
      <c r="F10" s="329"/>
      <c r="G10" s="195"/>
      <c r="H10" s="195"/>
    </row>
    <row r="11" spans="1:25" ht="54" customHeight="1">
      <c r="A11" s="274" t="s">
        <v>0</v>
      </c>
      <c r="B11" s="274" t="s">
        <v>1</v>
      </c>
      <c r="C11" s="275" t="s">
        <v>102</v>
      </c>
      <c r="D11" s="276" t="s">
        <v>103</v>
      </c>
      <c r="E11" s="277" t="s">
        <v>105</v>
      </c>
      <c r="F11" s="278" t="s">
        <v>107</v>
      </c>
      <c r="G11" s="279" t="s">
        <v>106</v>
      </c>
      <c r="H11" s="279" t="s">
        <v>113</v>
      </c>
      <c r="I11" s="280" t="s">
        <v>116</v>
      </c>
      <c r="J11" s="281" t="s">
        <v>133</v>
      </c>
      <c r="K11" s="282" t="s">
        <v>29</v>
      </c>
      <c r="L11" s="280" t="s">
        <v>132</v>
      </c>
      <c r="M11" s="280" t="s">
        <v>134</v>
      </c>
      <c r="N11" s="280" t="s">
        <v>147</v>
      </c>
      <c r="O11" s="281" t="s">
        <v>148</v>
      </c>
      <c r="P11" s="312" t="s">
        <v>159</v>
      </c>
      <c r="Q11" s="313" t="s">
        <v>162</v>
      </c>
      <c r="R11" s="283" t="s">
        <v>169</v>
      </c>
      <c r="S11" s="286" t="s">
        <v>110</v>
      </c>
      <c r="T11" s="284" t="s">
        <v>30</v>
      </c>
      <c r="U11" s="285" t="s">
        <v>111</v>
      </c>
    </row>
    <row r="12" spans="1:25" ht="39.75" customHeight="1">
      <c r="A12" s="181">
        <v>1</v>
      </c>
      <c r="B12" s="256" t="s">
        <v>4</v>
      </c>
      <c r="C12" s="182">
        <v>18445</v>
      </c>
      <c r="D12" s="197">
        <v>22915</v>
      </c>
      <c r="E12" s="198">
        <v>16805</v>
      </c>
      <c r="F12" s="223">
        <f>SUM(C12:E12)</f>
        <v>58165</v>
      </c>
      <c r="G12" s="183">
        <v>17565</v>
      </c>
      <c r="H12" s="184">
        <v>15940</v>
      </c>
      <c r="I12" s="184">
        <v>14260</v>
      </c>
      <c r="J12" s="222">
        <f>SUM(G12:I12)</f>
        <v>47765</v>
      </c>
      <c r="K12" s="217">
        <f>F12+J12</f>
        <v>105930</v>
      </c>
      <c r="L12" s="184">
        <v>16000</v>
      </c>
      <c r="M12" s="184">
        <v>10560</v>
      </c>
      <c r="N12" s="185">
        <v>12075</v>
      </c>
      <c r="O12" s="219">
        <f>L12+M12+N12</f>
        <v>38635</v>
      </c>
      <c r="P12" s="293">
        <v>12920</v>
      </c>
      <c r="Q12" s="259">
        <v>19795</v>
      </c>
      <c r="R12" s="262">
        <v>13200</v>
      </c>
      <c r="S12" s="219">
        <f>P12+Q12+R12</f>
        <v>45915</v>
      </c>
      <c r="T12" s="221">
        <f>O12+S12</f>
        <v>84550</v>
      </c>
      <c r="U12" s="224">
        <f>K12+T12</f>
        <v>190480</v>
      </c>
    </row>
    <row r="13" spans="1:25" ht="37.5" customHeight="1">
      <c r="A13" s="181">
        <v>2</v>
      </c>
      <c r="B13" s="256" t="s">
        <v>5</v>
      </c>
      <c r="C13" s="182">
        <v>10370</v>
      </c>
      <c r="D13" s="197">
        <v>9945</v>
      </c>
      <c r="E13" s="198">
        <v>10975</v>
      </c>
      <c r="F13" s="223">
        <f>SUM(C13:E13)</f>
        <v>31290</v>
      </c>
      <c r="G13" s="183">
        <v>11205</v>
      </c>
      <c r="H13" s="184">
        <v>11195</v>
      </c>
      <c r="I13" s="184">
        <v>12320</v>
      </c>
      <c r="J13" s="222">
        <f>SUM(G13:I13)</f>
        <v>34720</v>
      </c>
      <c r="K13" s="217">
        <f>F13+J13</f>
        <v>66010</v>
      </c>
      <c r="L13" s="228">
        <v>15305</v>
      </c>
      <c r="M13" s="228">
        <v>18425</v>
      </c>
      <c r="N13" s="186">
        <v>19945</v>
      </c>
      <c r="O13" s="219">
        <f>L13+M13+N13</f>
        <v>53675</v>
      </c>
      <c r="P13" s="293">
        <v>18825</v>
      </c>
      <c r="Q13" s="259">
        <v>18845</v>
      </c>
      <c r="R13" s="262">
        <v>15640</v>
      </c>
      <c r="S13" s="219">
        <f>P13+Q13+R13</f>
        <v>53310</v>
      </c>
      <c r="T13" s="221">
        <f>O13+S13</f>
        <v>106985</v>
      </c>
      <c r="U13" s="224">
        <f>K13+T13</f>
        <v>172995</v>
      </c>
      <c r="V13" s="193"/>
      <c r="W13" s="148"/>
      <c r="X13" s="193"/>
      <c r="Y13" s="258"/>
    </row>
    <row r="14" spans="1:25" ht="41.25" customHeight="1">
      <c r="A14" s="181">
        <v>3</v>
      </c>
      <c r="B14" s="257" t="s">
        <v>71</v>
      </c>
      <c r="C14" s="182">
        <v>21885</v>
      </c>
      <c r="D14" s="197">
        <v>16480</v>
      </c>
      <c r="E14" s="198">
        <v>18730</v>
      </c>
      <c r="F14" s="223">
        <f>SUM(C14:E14)</f>
        <v>57095</v>
      </c>
      <c r="G14" s="183">
        <v>20585</v>
      </c>
      <c r="H14" s="184">
        <v>17825</v>
      </c>
      <c r="I14" s="184">
        <v>17915</v>
      </c>
      <c r="J14" s="222">
        <f>SUM(G14:I14)</f>
        <v>56325</v>
      </c>
      <c r="K14" s="217">
        <f>F14+J14</f>
        <v>113420</v>
      </c>
      <c r="L14" s="228">
        <v>11135</v>
      </c>
      <c r="M14" s="228">
        <v>20385</v>
      </c>
      <c r="N14" s="186">
        <v>22480</v>
      </c>
      <c r="O14" s="219">
        <f>L14+M14+N14</f>
        <v>54000</v>
      </c>
      <c r="P14" s="293">
        <v>32975</v>
      </c>
      <c r="Q14" s="259">
        <v>37195</v>
      </c>
      <c r="R14" s="262">
        <v>30172.5</v>
      </c>
      <c r="S14" s="219">
        <f>P14+Q14+R14</f>
        <v>100342.5</v>
      </c>
      <c r="T14" s="221">
        <f>O14+S14</f>
        <v>154342.5</v>
      </c>
      <c r="U14" s="224">
        <f>K14+T14</f>
        <v>267762.5</v>
      </c>
      <c r="V14" s="193"/>
      <c r="W14" s="148"/>
      <c r="X14" s="193"/>
    </row>
    <row r="15" spans="1:25" ht="39.75" customHeight="1">
      <c r="A15" s="181">
        <v>4</v>
      </c>
      <c r="B15" s="255" t="s">
        <v>140</v>
      </c>
      <c r="C15" s="182">
        <v>0</v>
      </c>
      <c r="D15" s="197">
        <v>0</v>
      </c>
      <c r="E15" s="198">
        <v>0</v>
      </c>
      <c r="F15" s="223">
        <v>0</v>
      </c>
      <c r="G15" s="183">
        <v>0</v>
      </c>
      <c r="H15" s="184">
        <v>0</v>
      </c>
      <c r="I15" s="184">
        <v>0</v>
      </c>
      <c r="J15" s="222">
        <v>0</v>
      </c>
      <c r="K15" s="217">
        <v>0</v>
      </c>
      <c r="L15" s="228">
        <v>0</v>
      </c>
      <c r="M15" s="228">
        <v>0</v>
      </c>
      <c r="N15" s="186">
        <v>0</v>
      </c>
      <c r="O15" s="219">
        <f>L15+M15+N15</f>
        <v>0</v>
      </c>
      <c r="P15" s="293">
        <v>1510</v>
      </c>
      <c r="Q15" s="259">
        <v>1020</v>
      </c>
      <c r="R15" s="262">
        <v>8160</v>
      </c>
      <c r="S15" s="219">
        <f>P15+Q15+R15</f>
        <v>10690</v>
      </c>
      <c r="T15" s="221">
        <f>O15+S15</f>
        <v>10690</v>
      </c>
      <c r="U15" s="224">
        <f>K15+T15</f>
        <v>10690</v>
      </c>
      <c r="X15" s="196" t="s">
        <v>96</v>
      </c>
    </row>
    <row r="16" spans="1:25" ht="37.5" customHeight="1">
      <c r="A16" s="199"/>
      <c r="B16" s="187" t="s">
        <v>2</v>
      </c>
      <c r="C16" s="200">
        <f>SUM(C12:C15)</f>
        <v>50700</v>
      </c>
      <c r="D16" s="200">
        <f>SUM(D12:D15)</f>
        <v>49340</v>
      </c>
      <c r="E16" s="200">
        <f>SUM(E12:E15)</f>
        <v>46510</v>
      </c>
      <c r="F16" s="223">
        <f>SUM(F12:F14)</f>
        <v>146550</v>
      </c>
      <c r="G16" s="200">
        <f>SUM(G12:G15)</f>
        <v>49355</v>
      </c>
      <c r="H16" s="200">
        <f>SUM(H12:H15)</f>
        <v>44960</v>
      </c>
      <c r="I16" s="198">
        <f>SUM(I12:I15)</f>
        <v>44495</v>
      </c>
      <c r="J16" s="220">
        <f>SUM(J12:J14)</f>
        <v>138810</v>
      </c>
      <c r="K16" s="218">
        <f>F16+J16</f>
        <v>285360</v>
      </c>
      <c r="L16" s="198">
        <f>SUM(L12:L14)</f>
        <v>42440</v>
      </c>
      <c r="M16" s="198">
        <f>SUM(M12:M14)</f>
        <v>49370</v>
      </c>
      <c r="N16" s="200">
        <f>SUM(N12:N14)</f>
        <v>54500</v>
      </c>
      <c r="O16" s="220">
        <f>SUM(O12:O14)</f>
        <v>146310</v>
      </c>
      <c r="P16" s="297">
        <f t="shared" ref="P16:U16" si="0">SUM(P12:P15)</f>
        <v>66230</v>
      </c>
      <c r="Q16" s="260">
        <f t="shared" si="0"/>
        <v>76855</v>
      </c>
      <c r="R16" s="261">
        <f t="shared" si="0"/>
        <v>67172.5</v>
      </c>
      <c r="S16" s="220">
        <f t="shared" si="0"/>
        <v>210257.5</v>
      </c>
      <c r="T16" s="221">
        <f t="shared" si="0"/>
        <v>356567.5</v>
      </c>
      <c r="U16" s="224">
        <f t="shared" si="0"/>
        <v>641927.5</v>
      </c>
    </row>
    <row r="17" spans="2:25">
      <c r="T17" s="319"/>
      <c r="U17" s="320"/>
    </row>
    <row r="18" spans="2:25">
      <c r="T18" s="319"/>
      <c r="U18" s="321"/>
    </row>
    <row r="19" spans="2:25" ht="37.5" customHeight="1">
      <c r="B19" s="264" t="s">
        <v>6</v>
      </c>
      <c r="C19" s="265"/>
      <c r="D19" s="266"/>
      <c r="E19" s="267"/>
      <c r="F19" s="265"/>
      <c r="G19" s="266"/>
      <c r="H19" s="268"/>
      <c r="I19" s="264"/>
      <c r="J19" s="265"/>
      <c r="K19" s="265"/>
      <c r="L19" s="265"/>
      <c r="M19" s="266"/>
      <c r="N19" s="148"/>
      <c r="O19" s="266"/>
      <c r="P19" s="267"/>
      <c r="Q19" s="268"/>
      <c r="R19" s="265"/>
      <c r="S19" s="265"/>
      <c r="T19" s="196"/>
      <c r="U19" s="322"/>
      <c r="V19" s="266"/>
      <c r="W19" s="266"/>
      <c r="X19" s="266"/>
      <c r="Y19" s="266"/>
    </row>
    <row r="20" spans="2:25" ht="15">
      <c r="B20" s="264" t="s">
        <v>95</v>
      </c>
      <c r="C20" s="265"/>
      <c r="D20" s="266"/>
      <c r="E20" s="265"/>
      <c r="F20" s="265"/>
      <c r="G20" s="266"/>
      <c r="H20" s="264"/>
      <c r="I20" s="264"/>
      <c r="J20" s="265"/>
      <c r="K20" s="265"/>
      <c r="L20" s="265"/>
      <c r="M20" s="266"/>
      <c r="N20" s="148"/>
      <c r="O20" s="266"/>
      <c r="P20" s="265"/>
      <c r="Q20" s="264"/>
      <c r="R20" s="265"/>
      <c r="S20" s="265"/>
      <c r="T20" s="266"/>
      <c r="U20" s="264"/>
      <c r="V20" s="266"/>
      <c r="W20" s="266"/>
      <c r="X20" s="266"/>
      <c r="Y20" s="266"/>
    </row>
    <row r="21" spans="2:25" ht="12.75">
      <c r="B21" s="269"/>
      <c r="C21" s="265"/>
      <c r="D21" s="266"/>
      <c r="E21" s="270"/>
      <c r="F21" s="265"/>
      <c r="G21" s="270"/>
      <c r="H21" s="264"/>
      <c r="I21" s="264"/>
      <c r="J21" s="266"/>
      <c r="K21" s="266"/>
      <c r="L21" s="266"/>
      <c r="M21" s="266"/>
      <c r="N21" s="194"/>
      <c r="O21" s="266"/>
      <c r="P21" s="270"/>
      <c r="Q21" s="264"/>
      <c r="R21" s="266"/>
      <c r="S21" s="266"/>
      <c r="T21" s="266"/>
      <c r="U21" s="269"/>
      <c r="V21" s="266"/>
      <c r="W21" s="266"/>
      <c r="X21" s="266"/>
      <c r="Y21" s="266"/>
    </row>
    <row r="22" spans="2:25" ht="12.75">
      <c r="B22" s="271"/>
      <c r="C22" s="266"/>
      <c r="D22" s="266"/>
      <c r="E22" s="270"/>
      <c r="F22" s="270"/>
      <c r="G22" s="270"/>
      <c r="H22" s="270"/>
      <c r="I22" s="270"/>
      <c r="J22" s="266"/>
      <c r="K22" s="266"/>
      <c r="L22" s="266"/>
      <c r="M22" s="266"/>
      <c r="O22" s="266"/>
      <c r="P22" s="270"/>
      <c r="Q22" s="270"/>
      <c r="R22" s="266"/>
      <c r="S22" s="266"/>
      <c r="T22" s="266"/>
      <c r="U22" s="266"/>
      <c r="V22" s="266"/>
      <c r="W22" s="266"/>
      <c r="X22" s="266"/>
      <c r="Y22" s="266"/>
    </row>
    <row r="23" spans="2:25" ht="12.75">
      <c r="B23" s="271"/>
      <c r="C23" s="266"/>
      <c r="D23" s="266"/>
      <c r="E23" s="270"/>
      <c r="F23" s="270"/>
      <c r="G23" s="270"/>
      <c r="H23" s="270"/>
      <c r="I23" s="266"/>
      <c r="J23" s="266"/>
      <c r="K23" s="266"/>
      <c r="L23" s="266"/>
      <c r="M23" s="266"/>
      <c r="O23" s="272"/>
      <c r="P23" s="273"/>
      <c r="Q23" s="273"/>
      <c r="R23" s="272"/>
      <c r="S23" s="272"/>
      <c r="T23" s="272"/>
    </row>
    <row r="24" spans="2:25">
      <c r="B24" s="203"/>
      <c r="D24" s="194"/>
      <c r="E24" s="194"/>
      <c r="P24" s="194"/>
      <c r="Q24" s="202"/>
      <c r="S24" s="196"/>
      <c r="T24" s="196"/>
    </row>
    <row r="25" spans="2:25">
      <c r="B25" s="203"/>
      <c r="D25" s="194"/>
      <c r="E25" s="194"/>
    </row>
  </sheetData>
  <mergeCells count="3">
    <mergeCell ref="B10:F10"/>
    <mergeCell ref="A3:C3"/>
    <mergeCell ref="A9:L9"/>
  </mergeCells>
  <phoneticPr fontId="2" type="noConversion"/>
  <pageMargins left="0.24" right="0.17" top="0.17" bottom="0.38" header="0.2" footer="0.38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N31" sqref="N31"/>
    </sheetView>
  </sheetViews>
  <sheetFormatPr defaultRowHeight="12.75"/>
  <cols>
    <col min="2" max="2" width="34.5703125" customWidth="1"/>
    <col min="3" max="3" width="16.85546875" customWidth="1"/>
    <col min="4" max="4" width="14.42578125" style="70" customWidth="1"/>
  </cols>
  <sheetData>
    <row r="1" spans="1:15" ht="15.75">
      <c r="A1" s="24" t="s">
        <v>37</v>
      </c>
      <c r="B1" s="24"/>
      <c r="C1" s="24"/>
      <c r="D1" s="25"/>
      <c r="E1" s="26"/>
      <c r="F1" s="27" t="s">
        <v>10</v>
      </c>
      <c r="G1" s="28"/>
      <c r="H1" s="26"/>
    </row>
    <row r="2" spans="1:15" ht="15.75">
      <c r="A2" s="24"/>
      <c r="B2" s="24"/>
      <c r="C2" s="24"/>
      <c r="D2" s="25"/>
      <c r="E2" s="27" t="s">
        <v>13</v>
      </c>
      <c r="F2" s="27"/>
      <c r="G2" s="27"/>
      <c r="H2" s="26"/>
    </row>
    <row r="3" spans="1:15" ht="15.75">
      <c r="A3" s="24"/>
      <c r="B3" s="24"/>
      <c r="C3" s="24"/>
      <c r="D3" s="25"/>
      <c r="E3" s="67" t="s">
        <v>9</v>
      </c>
      <c r="F3" s="27"/>
      <c r="G3" s="27"/>
      <c r="H3" s="26"/>
    </row>
    <row r="4" spans="1:15">
      <c r="A4" s="24"/>
      <c r="B4" s="24"/>
      <c r="C4" s="24"/>
      <c r="D4" s="25"/>
      <c r="E4" s="24"/>
      <c r="F4" s="24"/>
      <c r="G4" s="24"/>
    </row>
    <row r="5" spans="1:15">
      <c r="A5" s="24"/>
      <c r="B5" s="24"/>
      <c r="C5" s="24"/>
      <c r="D5" s="25"/>
      <c r="E5" s="24"/>
      <c r="F5" s="24"/>
      <c r="G5" s="24"/>
    </row>
    <row r="6" spans="1:15">
      <c r="A6" s="24"/>
      <c r="B6" s="24"/>
      <c r="C6" s="24"/>
      <c r="D6" s="25"/>
      <c r="E6" s="24"/>
      <c r="F6" s="24"/>
      <c r="G6" s="24"/>
    </row>
    <row r="7" spans="1:15">
      <c r="A7" s="29"/>
      <c r="B7" s="29"/>
      <c r="C7" s="29"/>
      <c r="D7" s="30"/>
      <c r="E7" s="29"/>
      <c r="F7" s="29"/>
      <c r="G7" s="29"/>
    </row>
    <row r="8" spans="1:15" ht="18">
      <c r="A8" s="323" t="s">
        <v>14</v>
      </c>
      <c r="B8" s="324"/>
      <c r="C8" s="324"/>
      <c r="D8" s="324"/>
      <c r="E8" s="31"/>
      <c r="F8" s="31"/>
      <c r="G8" s="31"/>
    </row>
    <row r="9" spans="1:15" ht="28.5" customHeight="1">
      <c r="A9" s="325" t="s">
        <v>38</v>
      </c>
      <c r="B9" s="325"/>
      <c r="C9" s="325"/>
      <c r="D9" s="325"/>
      <c r="E9" s="325"/>
      <c r="F9" s="325"/>
      <c r="G9" s="325"/>
      <c r="H9" s="325"/>
    </row>
    <row r="10" spans="1:15" ht="28.5" customHeight="1">
      <c r="A10" s="32"/>
      <c r="B10" s="33"/>
      <c r="C10" s="33"/>
      <c r="D10" s="33"/>
      <c r="E10" s="33"/>
      <c r="F10" s="29"/>
      <c r="G10" s="29"/>
      <c r="L10" s="71"/>
      <c r="M10" s="71"/>
      <c r="N10" s="71"/>
      <c r="O10" s="71"/>
    </row>
    <row r="11" spans="1:15" ht="13.5" thickBot="1">
      <c r="A11" s="29"/>
      <c r="B11" s="29"/>
      <c r="C11" s="29"/>
      <c r="D11" s="30"/>
      <c r="E11" s="29"/>
      <c r="F11" s="29"/>
      <c r="G11" s="29"/>
      <c r="L11" s="71"/>
      <c r="M11" s="71"/>
      <c r="N11" s="71"/>
      <c r="O11" s="71"/>
    </row>
    <row r="12" spans="1:15" ht="26.25" thickBot="1">
      <c r="A12" s="34" t="s">
        <v>15</v>
      </c>
      <c r="B12" s="35" t="s">
        <v>16</v>
      </c>
      <c r="C12" s="36" t="s">
        <v>17</v>
      </c>
      <c r="D12" s="37" t="s">
        <v>39</v>
      </c>
      <c r="E12" s="38"/>
      <c r="F12" s="39"/>
      <c r="G12" s="40"/>
      <c r="L12" s="71"/>
      <c r="M12" s="140"/>
      <c r="N12" s="71"/>
      <c r="O12" s="71"/>
    </row>
    <row r="13" spans="1:15">
      <c r="A13" s="41">
        <v>1</v>
      </c>
      <c r="B13" s="42" t="s">
        <v>18</v>
      </c>
      <c r="C13" s="43">
        <v>142.22999999999999</v>
      </c>
      <c r="D13" s="44">
        <f>C13*C20</f>
        <v>21607.878245299911</v>
      </c>
      <c r="E13" s="45"/>
      <c r="F13" s="46"/>
      <c r="G13" s="47"/>
      <c r="L13" s="71"/>
      <c r="M13" s="140"/>
      <c r="N13" s="71"/>
      <c r="O13" s="71"/>
    </row>
    <row r="14" spans="1:15" ht="25.5">
      <c r="A14" s="48">
        <v>2</v>
      </c>
      <c r="B14" s="49" t="s">
        <v>19</v>
      </c>
      <c r="C14" s="50">
        <f>168.28-13</f>
        <v>155.28</v>
      </c>
      <c r="D14" s="51">
        <f>C14*C20</f>
        <v>23590.461463335232</v>
      </c>
      <c r="E14" s="45"/>
      <c r="F14" s="46"/>
      <c r="G14" s="47"/>
      <c r="L14" s="71"/>
      <c r="M14" s="140"/>
      <c r="N14" s="71"/>
      <c r="O14" s="71"/>
    </row>
    <row r="15" spans="1:15" ht="25.5">
      <c r="A15" s="48">
        <v>3</v>
      </c>
      <c r="B15" s="49" t="s">
        <v>20</v>
      </c>
      <c r="C15" s="50">
        <v>71.099999999999994</v>
      </c>
      <c r="D15" s="51">
        <f>C15*C20</f>
        <v>10801.660291364857</v>
      </c>
      <c r="E15" s="45"/>
      <c r="F15" s="46"/>
      <c r="G15" s="47"/>
      <c r="L15" s="71"/>
      <c r="M15" s="71"/>
      <c r="N15" s="71"/>
      <c r="O15" s="71"/>
    </row>
    <row r="16" spans="1:15" ht="13.5" thickBot="1">
      <c r="A16" s="52"/>
      <c r="B16" s="53" t="s">
        <v>21</v>
      </c>
      <c r="C16" s="54">
        <f>SUM(C13:C15)</f>
        <v>368.61</v>
      </c>
      <c r="D16" s="55">
        <f>SUM(D13:D15)</f>
        <v>56000</v>
      </c>
      <c r="E16" s="56"/>
      <c r="F16" s="57"/>
      <c r="G16" s="58"/>
      <c r="L16" s="71"/>
      <c r="M16" s="71"/>
      <c r="N16" s="71"/>
      <c r="O16" s="71"/>
    </row>
    <row r="17" spans="1:7">
      <c r="A17" s="59"/>
      <c r="B17" s="59"/>
      <c r="C17" s="60"/>
      <c r="D17" s="61"/>
      <c r="E17" s="57"/>
      <c r="F17" s="57"/>
      <c r="G17" s="58"/>
    </row>
    <row r="18" spans="1:7">
      <c r="A18" s="59"/>
      <c r="B18" s="59"/>
      <c r="C18" s="60"/>
      <c r="D18" s="61"/>
      <c r="E18" s="58"/>
      <c r="F18" s="58"/>
      <c r="G18" s="58"/>
    </row>
    <row r="19" spans="1:7">
      <c r="A19" s="59"/>
      <c r="B19" s="62" t="s">
        <v>40</v>
      </c>
      <c r="C19" s="63">
        <v>56000</v>
      </c>
      <c r="D19" s="61"/>
      <c r="E19" s="58"/>
      <c r="F19" s="58"/>
      <c r="G19" s="58"/>
    </row>
    <row r="20" spans="1:7">
      <c r="A20" s="31"/>
      <c r="B20" s="64" t="s">
        <v>22</v>
      </c>
      <c r="C20" s="65">
        <f>C19/C16</f>
        <v>151.92208567320475</v>
      </c>
      <c r="D20" s="66"/>
      <c r="E20" s="31"/>
      <c r="F20" s="31"/>
      <c r="G20" s="31"/>
    </row>
    <row r="21" spans="1:7">
      <c r="A21" s="31"/>
      <c r="B21" s="31"/>
      <c r="C21" s="31"/>
      <c r="D21" s="66"/>
      <c r="E21" s="31"/>
      <c r="F21" s="31"/>
      <c r="G21" s="31"/>
    </row>
    <row r="22" spans="1:7">
      <c r="A22" s="31"/>
      <c r="B22" s="31"/>
      <c r="C22" s="31"/>
      <c r="D22" s="66"/>
      <c r="E22" s="31"/>
      <c r="F22" s="31"/>
      <c r="G22" s="31"/>
    </row>
    <row r="23" spans="1:7">
      <c r="A23" s="31"/>
      <c r="B23" s="31"/>
      <c r="C23" s="31"/>
      <c r="D23" s="66"/>
      <c r="E23" s="31"/>
      <c r="F23" s="31"/>
      <c r="G23" s="31"/>
    </row>
    <row r="24" spans="1:7">
      <c r="A24" s="24" t="s">
        <v>6</v>
      </c>
      <c r="B24" s="24"/>
      <c r="C24" s="24" t="s">
        <v>7</v>
      </c>
      <c r="D24" s="25"/>
      <c r="E24" s="67" t="s">
        <v>11</v>
      </c>
      <c r="F24" s="68"/>
      <c r="G24" s="24"/>
    </row>
    <row r="25" spans="1:7">
      <c r="A25" s="24" t="s">
        <v>41</v>
      </c>
      <c r="B25" s="68"/>
      <c r="C25" s="24" t="s">
        <v>8</v>
      </c>
      <c r="D25" s="69"/>
      <c r="E25" s="91" t="s">
        <v>12</v>
      </c>
      <c r="F25" s="68"/>
      <c r="G25" s="24"/>
    </row>
    <row r="26" spans="1:7">
      <c r="A26" s="68"/>
      <c r="B26" s="68"/>
      <c r="C26" s="68"/>
      <c r="D26" s="69"/>
      <c r="E26" s="68"/>
      <c r="F26" s="68"/>
      <c r="G26" s="68"/>
    </row>
  </sheetData>
  <mergeCells count="2">
    <mergeCell ref="A8:D8"/>
    <mergeCell ref="A9:H9"/>
  </mergeCells>
  <phoneticPr fontId="6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E33" sqref="A1:IV65536"/>
    </sheetView>
  </sheetViews>
  <sheetFormatPr defaultRowHeight="12.75"/>
  <cols>
    <col min="2" max="2" width="34.5703125" customWidth="1"/>
    <col min="3" max="3" width="16.85546875" customWidth="1"/>
    <col min="4" max="4" width="14.42578125" style="70" customWidth="1"/>
  </cols>
  <sheetData>
    <row r="1" spans="1:8" ht="15.75">
      <c r="A1" s="24" t="s">
        <v>42</v>
      </c>
      <c r="B1" s="24"/>
      <c r="C1" s="24"/>
      <c r="D1" s="25"/>
      <c r="E1" s="26"/>
      <c r="F1" s="27" t="s">
        <v>10</v>
      </c>
      <c r="G1" s="28"/>
      <c r="H1" s="26"/>
    </row>
    <row r="2" spans="1:8" ht="15.75">
      <c r="A2" s="24"/>
      <c r="B2" s="24"/>
      <c r="C2" s="24"/>
      <c r="D2" s="25"/>
      <c r="E2" s="27" t="s">
        <v>13</v>
      </c>
      <c r="F2" s="27"/>
      <c r="G2" s="27"/>
      <c r="H2" s="26"/>
    </row>
    <row r="3" spans="1:8" ht="15.75">
      <c r="A3" s="24"/>
      <c r="B3" s="24"/>
      <c r="C3" s="24"/>
      <c r="D3" s="25"/>
      <c r="E3" s="67" t="s">
        <v>9</v>
      </c>
      <c r="F3" s="27"/>
      <c r="G3" s="27"/>
      <c r="H3" s="26"/>
    </row>
    <row r="4" spans="1:8">
      <c r="A4" s="24"/>
      <c r="B4" s="24"/>
      <c r="C4" s="24"/>
      <c r="D4" s="25"/>
      <c r="E4" s="24"/>
      <c r="F4" s="24"/>
      <c r="G4" s="24"/>
    </row>
    <row r="5" spans="1:8">
      <c r="A5" s="24"/>
      <c r="B5" s="24"/>
      <c r="C5" s="24"/>
      <c r="D5" s="25"/>
      <c r="E5" s="24"/>
      <c r="F5" s="24"/>
      <c r="G5" s="24"/>
    </row>
    <row r="6" spans="1:8">
      <c r="A6" s="24"/>
      <c r="B6" s="24"/>
      <c r="C6" s="24"/>
      <c r="D6" s="25"/>
      <c r="E6" s="24"/>
      <c r="F6" s="24"/>
      <c r="G6" s="24"/>
    </row>
    <row r="7" spans="1:8">
      <c r="A7" s="29"/>
      <c r="B7" s="29"/>
      <c r="C7" s="29"/>
      <c r="D7" s="30"/>
      <c r="E7" s="29"/>
      <c r="F7" s="29"/>
      <c r="G7" s="29"/>
    </row>
    <row r="8" spans="1:8" ht="18" customHeight="1">
      <c r="A8" s="323" t="s">
        <v>14</v>
      </c>
      <c r="B8" s="324"/>
      <c r="C8" s="324"/>
      <c r="D8" s="324"/>
      <c r="E8" s="31"/>
      <c r="F8" s="31"/>
      <c r="G8" s="31"/>
    </row>
    <row r="9" spans="1:8" ht="28.5" customHeight="1">
      <c r="A9" s="325" t="s">
        <v>43</v>
      </c>
      <c r="B9" s="325"/>
      <c r="C9" s="325"/>
      <c r="D9" s="325"/>
      <c r="E9" s="325"/>
      <c r="F9" s="325"/>
      <c r="G9" s="325"/>
      <c r="H9" s="325"/>
    </row>
    <row r="10" spans="1:8" ht="28.5" customHeight="1">
      <c r="A10" s="32"/>
      <c r="B10" s="33"/>
      <c r="C10" s="33"/>
      <c r="D10" s="33"/>
      <c r="E10" s="33"/>
      <c r="F10" s="29"/>
      <c r="G10" s="29"/>
    </row>
    <row r="11" spans="1:8" ht="13.5" thickBot="1">
      <c r="A11" s="29"/>
      <c r="B11" s="29"/>
      <c r="C11" s="29"/>
      <c r="D11" s="30"/>
      <c r="E11" s="29"/>
      <c r="F11" s="29"/>
      <c r="G11" s="29"/>
    </row>
    <row r="12" spans="1:8" ht="26.25" thickBot="1">
      <c r="A12" s="34" t="s">
        <v>15</v>
      </c>
      <c r="B12" s="35" t="s">
        <v>16</v>
      </c>
      <c r="C12" s="36" t="s">
        <v>17</v>
      </c>
      <c r="D12" s="37" t="s">
        <v>44</v>
      </c>
      <c r="E12" s="38"/>
      <c r="F12" s="39"/>
      <c r="G12" s="40"/>
    </row>
    <row r="13" spans="1:8">
      <c r="A13" s="41">
        <v>1</v>
      </c>
      <c r="B13" s="42" t="s">
        <v>18</v>
      </c>
      <c r="C13" s="43">
        <v>142.22999999999999</v>
      </c>
      <c r="D13" s="44">
        <f>C13*C20</f>
        <v>20871.780089620293</v>
      </c>
      <c r="E13" s="45"/>
      <c r="F13" s="46"/>
      <c r="G13" s="47"/>
    </row>
    <row r="14" spans="1:8" ht="25.5">
      <c r="A14" s="48">
        <v>2</v>
      </c>
      <c r="B14" s="49" t="s">
        <v>19</v>
      </c>
      <c r="C14" s="50">
        <v>168.28</v>
      </c>
      <c r="D14" s="51">
        <f>C14*C20</f>
        <v>24694.531065747753</v>
      </c>
      <c r="E14" s="45"/>
      <c r="F14" s="46"/>
      <c r="G14" s="47"/>
    </row>
    <row r="15" spans="1:8" ht="25.5">
      <c r="A15" s="48">
        <v>3</v>
      </c>
      <c r="B15" s="49" t="s">
        <v>20</v>
      </c>
      <c r="C15" s="50">
        <v>71.099999999999994</v>
      </c>
      <c r="D15" s="51">
        <f>C15*C20</f>
        <v>10433.688844631954</v>
      </c>
      <c r="E15" s="45"/>
      <c r="F15" s="46"/>
      <c r="G15" s="47"/>
    </row>
    <row r="16" spans="1:8" ht="13.5" thickBot="1">
      <c r="A16" s="52"/>
      <c r="B16" s="53" t="s">
        <v>21</v>
      </c>
      <c r="C16" s="54">
        <f>SUM(C13:C15)</f>
        <v>381.61</v>
      </c>
      <c r="D16" s="55">
        <f>SUM(D13:D15)</f>
        <v>56000</v>
      </c>
      <c r="E16" s="56"/>
      <c r="F16" s="57"/>
      <c r="G16" s="58"/>
    </row>
    <row r="17" spans="1:7">
      <c r="A17" s="59"/>
      <c r="B17" s="59"/>
      <c r="C17" s="60"/>
      <c r="D17" s="61"/>
      <c r="E17" s="57"/>
      <c r="F17" s="57"/>
      <c r="G17" s="58"/>
    </row>
    <row r="18" spans="1:7">
      <c r="A18" s="59"/>
      <c r="B18" s="59"/>
      <c r="C18" s="60"/>
      <c r="D18" s="61"/>
      <c r="E18" s="58"/>
      <c r="F18" s="58"/>
      <c r="G18" s="58"/>
    </row>
    <row r="19" spans="1:7">
      <c r="A19" s="59"/>
      <c r="B19" s="62" t="s">
        <v>40</v>
      </c>
      <c r="C19" s="63">
        <v>56000</v>
      </c>
      <c r="D19" s="61"/>
      <c r="E19" s="58"/>
      <c r="F19" s="58"/>
      <c r="G19" s="58"/>
    </row>
    <row r="20" spans="1:7">
      <c r="A20" s="31"/>
      <c r="B20" s="64" t="s">
        <v>22</v>
      </c>
      <c r="C20" s="65">
        <f>C19/C16</f>
        <v>146.7466785461597</v>
      </c>
      <c r="D20" s="66"/>
      <c r="E20" s="31"/>
      <c r="F20" s="31"/>
      <c r="G20" s="31"/>
    </row>
    <row r="21" spans="1:7">
      <c r="A21" s="31"/>
      <c r="B21" s="31"/>
      <c r="C21" s="31"/>
      <c r="D21" s="66"/>
      <c r="E21" s="31"/>
      <c r="F21" s="31"/>
      <c r="G21" s="31"/>
    </row>
    <row r="22" spans="1:7">
      <c r="A22" s="31"/>
      <c r="B22" s="31"/>
      <c r="C22" s="31"/>
      <c r="D22" s="66"/>
      <c r="E22" s="31"/>
      <c r="F22" s="31"/>
      <c r="G22" s="31"/>
    </row>
    <row r="23" spans="1:7">
      <c r="A23" s="31"/>
      <c r="B23" s="31"/>
      <c r="C23" s="67" t="s">
        <v>11</v>
      </c>
      <c r="D23" s="68"/>
      <c r="E23" s="31"/>
      <c r="F23" s="31"/>
      <c r="G23" s="31"/>
    </row>
    <row r="24" spans="1:7">
      <c r="A24" s="24" t="s">
        <v>6</v>
      </c>
      <c r="B24" s="24"/>
      <c r="C24" s="91" t="s">
        <v>12</v>
      </c>
      <c r="D24" s="68"/>
      <c r="E24" s="67"/>
      <c r="F24" s="68"/>
      <c r="G24" s="24"/>
    </row>
    <row r="25" spans="1:7">
      <c r="A25" s="24" t="s">
        <v>41</v>
      </c>
      <c r="B25" s="68"/>
      <c r="C25" s="24"/>
      <c r="D25" s="69"/>
      <c r="E25" s="91"/>
      <c r="F25" s="68"/>
      <c r="G25" s="24"/>
    </row>
    <row r="26" spans="1:7">
      <c r="A26" s="68"/>
      <c r="B26" s="68"/>
      <c r="C26" s="68"/>
      <c r="D26" s="69"/>
      <c r="E26" s="68"/>
      <c r="F26" s="68"/>
      <c r="G26" s="68"/>
    </row>
  </sheetData>
  <mergeCells count="2">
    <mergeCell ref="A8:D8"/>
    <mergeCell ref="A9:H9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G19" sqref="G19"/>
    </sheetView>
  </sheetViews>
  <sheetFormatPr defaultRowHeight="12.75"/>
  <cols>
    <col min="2" max="2" width="34.5703125" customWidth="1"/>
    <col min="3" max="3" width="16.85546875" customWidth="1"/>
    <col min="4" max="4" width="14.42578125" style="70" customWidth="1"/>
  </cols>
  <sheetData>
    <row r="1" spans="1:8" ht="15.75">
      <c r="A1" s="24" t="s">
        <v>42</v>
      </c>
      <c r="B1" s="24"/>
      <c r="C1" s="24"/>
      <c r="D1" s="25"/>
      <c r="E1" s="26"/>
      <c r="F1" s="27" t="s">
        <v>10</v>
      </c>
      <c r="G1" s="28"/>
      <c r="H1" s="26"/>
    </row>
    <row r="2" spans="1:8" ht="15.75">
      <c r="A2" s="24"/>
      <c r="B2" s="24"/>
      <c r="C2" s="24"/>
      <c r="D2" s="25"/>
      <c r="E2" s="27" t="s">
        <v>13</v>
      </c>
      <c r="F2" s="27"/>
      <c r="G2" s="27"/>
      <c r="H2" s="26"/>
    </row>
    <row r="3" spans="1:8" ht="15.75">
      <c r="A3" s="24"/>
      <c r="B3" s="24"/>
      <c r="C3" s="24"/>
      <c r="D3" s="25"/>
      <c r="E3" s="67" t="s">
        <v>9</v>
      </c>
      <c r="F3" s="27"/>
      <c r="G3" s="27"/>
      <c r="H3" s="26"/>
    </row>
    <row r="4" spans="1:8">
      <c r="A4" s="24"/>
      <c r="B4" s="24"/>
      <c r="C4" s="24"/>
      <c r="D4" s="25"/>
      <c r="E4" s="24"/>
      <c r="F4" s="24"/>
      <c r="G4" s="24"/>
    </row>
    <row r="5" spans="1:8">
      <c r="A5" s="24"/>
      <c r="B5" s="24"/>
      <c r="C5" s="24"/>
      <c r="D5" s="25"/>
      <c r="E5" s="24"/>
      <c r="F5" s="24"/>
      <c r="G5" s="24"/>
    </row>
    <row r="6" spans="1:8">
      <c r="A6" s="24"/>
      <c r="B6" s="24"/>
      <c r="C6" s="24"/>
      <c r="D6" s="25"/>
      <c r="E6" s="24"/>
      <c r="F6" s="24"/>
      <c r="G6" s="24"/>
    </row>
    <row r="7" spans="1:8">
      <c r="A7" s="29"/>
      <c r="B7" s="29"/>
      <c r="C7" s="29"/>
      <c r="D7" s="30"/>
      <c r="E7" s="29"/>
      <c r="F7" s="29"/>
      <c r="G7" s="29"/>
    </row>
    <row r="8" spans="1:8" ht="18" customHeight="1">
      <c r="A8" s="323" t="s">
        <v>14</v>
      </c>
      <c r="B8" s="324"/>
      <c r="C8" s="324"/>
      <c r="D8" s="324"/>
      <c r="E8" s="31"/>
      <c r="F8" s="31"/>
      <c r="G8" s="31"/>
    </row>
    <row r="9" spans="1:8" ht="28.5" customHeight="1">
      <c r="A9" s="325" t="s">
        <v>43</v>
      </c>
      <c r="B9" s="325"/>
      <c r="C9" s="325"/>
      <c r="D9" s="325"/>
      <c r="E9" s="325"/>
      <c r="F9" s="325"/>
      <c r="G9" s="325"/>
      <c r="H9" s="325"/>
    </row>
    <row r="10" spans="1:8" ht="28.5" customHeight="1">
      <c r="A10" s="32"/>
      <c r="B10" s="33"/>
      <c r="C10" s="33"/>
      <c r="D10" s="33"/>
      <c r="E10" s="33"/>
      <c r="F10" s="29"/>
      <c r="G10" s="29"/>
    </row>
    <row r="11" spans="1:8" ht="13.5" thickBot="1">
      <c r="A11" s="29"/>
      <c r="B11" s="29"/>
      <c r="C11" s="29"/>
      <c r="D11" s="30"/>
      <c r="E11" s="29"/>
      <c r="F11" s="29"/>
      <c r="G11" s="29"/>
    </row>
    <row r="12" spans="1:8" ht="26.25" thickBot="1">
      <c r="A12" s="34" t="s">
        <v>15</v>
      </c>
      <c r="B12" s="35" t="s">
        <v>16</v>
      </c>
      <c r="C12" s="36" t="s">
        <v>17</v>
      </c>
      <c r="D12" s="37" t="s">
        <v>44</v>
      </c>
      <c r="E12" s="38"/>
      <c r="F12" s="39"/>
      <c r="G12" s="40"/>
    </row>
    <row r="13" spans="1:8">
      <c r="A13" s="41">
        <v>1</v>
      </c>
      <c r="B13" s="42" t="s">
        <v>18</v>
      </c>
      <c r="C13" s="43">
        <v>142.22999999999999</v>
      </c>
      <c r="D13" s="44">
        <f>C13*C20</f>
        <v>21607.878245299911</v>
      </c>
      <c r="E13" s="45"/>
      <c r="F13" s="46"/>
      <c r="G13" s="47"/>
    </row>
    <row r="14" spans="1:8" ht="25.5">
      <c r="A14" s="48">
        <v>2</v>
      </c>
      <c r="B14" s="49" t="s">
        <v>19</v>
      </c>
      <c r="C14" s="50">
        <f>168.28-13</f>
        <v>155.28</v>
      </c>
      <c r="D14" s="51">
        <f>C14*C20</f>
        <v>23590.461463335232</v>
      </c>
      <c r="E14" s="45"/>
      <c r="F14" s="46"/>
      <c r="G14" s="47"/>
    </row>
    <row r="15" spans="1:8" ht="25.5">
      <c r="A15" s="48">
        <v>3</v>
      </c>
      <c r="B15" s="49" t="s">
        <v>20</v>
      </c>
      <c r="C15" s="50">
        <v>71.099999999999994</v>
      </c>
      <c r="D15" s="51">
        <f>C15*C20</f>
        <v>10801.660291364857</v>
      </c>
      <c r="E15" s="45"/>
      <c r="F15" s="46"/>
      <c r="G15" s="47"/>
    </row>
    <row r="16" spans="1:8" ht="13.5" thickBot="1">
      <c r="A16" s="52"/>
      <c r="B16" s="53" t="s">
        <v>21</v>
      </c>
      <c r="C16" s="54">
        <f>SUM(C13:C15)</f>
        <v>368.61</v>
      </c>
      <c r="D16" s="55">
        <f>SUM(D13:D15)</f>
        <v>56000</v>
      </c>
      <c r="E16" s="56"/>
      <c r="F16" s="57"/>
      <c r="G16" s="58"/>
    </row>
    <row r="17" spans="1:7">
      <c r="A17" s="59"/>
      <c r="B17" s="59"/>
      <c r="C17" s="60"/>
      <c r="D17" s="61"/>
      <c r="E17" s="57"/>
      <c r="F17" s="57"/>
      <c r="G17" s="58"/>
    </row>
    <row r="18" spans="1:7">
      <c r="A18" s="59"/>
      <c r="B18" s="59"/>
      <c r="C18" s="60"/>
      <c r="D18" s="61"/>
      <c r="E18" s="58"/>
      <c r="F18" s="58"/>
      <c r="G18" s="58"/>
    </row>
    <row r="19" spans="1:7">
      <c r="A19" s="59"/>
      <c r="B19" s="62" t="s">
        <v>40</v>
      </c>
      <c r="C19" s="63">
        <v>56000</v>
      </c>
      <c r="D19" s="61"/>
      <c r="E19" s="58"/>
      <c r="F19" s="58"/>
      <c r="G19" s="58"/>
    </row>
    <row r="20" spans="1:7">
      <c r="A20" s="31"/>
      <c r="B20" s="64" t="s">
        <v>22</v>
      </c>
      <c r="C20" s="65">
        <f>C19/C16</f>
        <v>151.92208567320475</v>
      </c>
      <c r="D20" s="66"/>
      <c r="E20" s="31"/>
      <c r="F20" s="31"/>
      <c r="G20" s="31"/>
    </row>
    <row r="21" spans="1:7">
      <c r="A21" s="31"/>
      <c r="B21" s="31"/>
      <c r="C21" s="31"/>
      <c r="D21" s="66"/>
      <c r="E21" s="31"/>
      <c r="F21" s="31"/>
      <c r="G21" s="31"/>
    </row>
    <row r="22" spans="1:7">
      <c r="A22" s="31"/>
      <c r="B22" s="31"/>
      <c r="C22" s="31"/>
      <c r="D22" s="66"/>
      <c r="E22" s="31"/>
      <c r="F22" s="31"/>
      <c r="G22" s="31"/>
    </row>
    <row r="23" spans="1:7">
      <c r="A23" s="31"/>
      <c r="B23" s="31"/>
      <c r="C23" s="67" t="s">
        <v>11</v>
      </c>
      <c r="D23" s="68"/>
      <c r="E23" s="31"/>
      <c r="F23" s="31"/>
      <c r="G23" s="31"/>
    </row>
    <row r="24" spans="1:7">
      <c r="A24" s="24" t="s">
        <v>6</v>
      </c>
      <c r="B24" s="24"/>
      <c r="C24" s="91" t="s">
        <v>12</v>
      </c>
      <c r="D24" s="68"/>
      <c r="E24" s="67"/>
      <c r="F24" s="68"/>
      <c r="G24" s="24"/>
    </row>
    <row r="25" spans="1:7">
      <c r="A25" s="24" t="s">
        <v>41</v>
      </c>
      <c r="B25" s="68"/>
      <c r="C25" s="24"/>
      <c r="D25" s="69"/>
      <c r="E25" s="91"/>
      <c r="F25" s="68"/>
      <c r="G25" s="24"/>
    </row>
    <row r="26" spans="1:7">
      <c r="A26" s="68"/>
      <c r="B26" s="68"/>
      <c r="C26" s="68"/>
      <c r="D26" s="69"/>
      <c r="E26" s="68"/>
      <c r="F26" s="68"/>
      <c r="G26" s="68"/>
    </row>
  </sheetData>
  <mergeCells count="2">
    <mergeCell ref="A8:D8"/>
    <mergeCell ref="A9:H9"/>
  </mergeCells>
  <phoneticPr fontId="6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L25" sqref="A1:IV65536"/>
    </sheetView>
  </sheetViews>
  <sheetFormatPr defaultRowHeight="12.75"/>
  <cols>
    <col min="2" max="2" width="34.5703125" customWidth="1"/>
    <col min="3" max="3" width="17" customWidth="1"/>
    <col min="4" max="4" width="13" style="70" hidden="1" customWidth="1"/>
    <col min="5" max="5" width="14.85546875" customWidth="1"/>
    <col min="6" max="6" width="0.140625" customWidth="1"/>
  </cols>
  <sheetData>
    <row r="1" spans="1:8" ht="15.75">
      <c r="A1" s="24" t="s">
        <v>45</v>
      </c>
      <c r="B1" s="24"/>
      <c r="C1" s="24"/>
      <c r="D1" s="25"/>
      <c r="E1" s="26"/>
      <c r="F1" s="27" t="s">
        <v>10</v>
      </c>
      <c r="G1" s="28"/>
      <c r="H1" s="26"/>
    </row>
    <row r="2" spans="1:8" ht="15.75">
      <c r="A2" s="24"/>
      <c r="B2" s="24"/>
      <c r="C2" s="24"/>
      <c r="D2" s="25"/>
      <c r="E2" s="27" t="s">
        <v>13</v>
      </c>
      <c r="F2" s="27"/>
      <c r="G2" s="27"/>
      <c r="H2" s="26"/>
    </row>
    <row r="3" spans="1:8" ht="15.75">
      <c r="A3" s="24"/>
      <c r="B3" s="24"/>
      <c r="C3" s="24"/>
      <c r="D3" s="25"/>
      <c r="E3" s="67" t="s">
        <v>9</v>
      </c>
      <c r="F3" s="27"/>
      <c r="G3" s="27"/>
      <c r="H3" s="26"/>
    </row>
    <row r="4" spans="1:8">
      <c r="A4" s="24"/>
      <c r="B4" s="24"/>
      <c r="C4" s="24"/>
      <c r="D4" s="25"/>
      <c r="E4" s="24"/>
      <c r="F4" s="24"/>
      <c r="G4" s="24"/>
    </row>
    <row r="5" spans="1:8">
      <c r="A5" s="24"/>
      <c r="B5" s="24"/>
      <c r="C5" s="24"/>
      <c r="D5" s="25"/>
      <c r="E5" s="24"/>
      <c r="F5" s="24"/>
      <c r="G5" s="24"/>
    </row>
    <row r="6" spans="1:8">
      <c r="A6" s="24"/>
      <c r="B6" s="24"/>
      <c r="C6" s="24"/>
      <c r="D6" s="25"/>
      <c r="E6" s="24"/>
      <c r="F6" s="24"/>
      <c r="G6" s="24"/>
    </row>
    <row r="7" spans="1:8">
      <c r="A7" s="29"/>
      <c r="B7" s="29"/>
      <c r="C7" s="29"/>
      <c r="D7" s="30"/>
      <c r="E7" s="29"/>
      <c r="F7" s="29"/>
      <c r="G7" s="29"/>
    </row>
    <row r="8" spans="1:8" ht="18" customHeight="1">
      <c r="A8" s="323" t="s">
        <v>14</v>
      </c>
      <c r="B8" s="324"/>
      <c r="C8" s="324"/>
      <c r="D8" s="324"/>
      <c r="E8" s="31"/>
      <c r="F8" s="31"/>
      <c r="G8" s="31"/>
    </row>
    <row r="9" spans="1:8" ht="28.5" customHeight="1">
      <c r="A9" s="325" t="s">
        <v>46</v>
      </c>
      <c r="B9" s="325"/>
      <c r="C9" s="325"/>
      <c r="D9" s="325"/>
      <c r="E9" s="325"/>
      <c r="F9" s="325"/>
      <c r="G9" s="325"/>
      <c r="H9" s="325"/>
    </row>
    <row r="10" spans="1:8" ht="28.5" customHeight="1">
      <c r="A10" s="32"/>
      <c r="B10" s="33"/>
      <c r="C10" s="33"/>
      <c r="D10" s="33"/>
      <c r="E10" s="33"/>
      <c r="F10" s="29"/>
      <c r="G10" s="29"/>
    </row>
    <row r="11" spans="1:8" ht="13.5" thickBot="1">
      <c r="A11" s="29"/>
      <c r="B11" s="29"/>
      <c r="C11" s="29"/>
      <c r="D11" s="30"/>
      <c r="E11" s="29"/>
      <c r="F11" s="29"/>
      <c r="G11" s="29"/>
    </row>
    <row r="12" spans="1:8" ht="26.25" thickBot="1">
      <c r="A12" s="34" t="s">
        <v>15</v>
      </c>
      <c r="B12" s="35" t="s">
        <v>16</v>
      </c>
      <c r="C12" s="36" t="s">
        <v>17</v>
      </c>
      <c r="D12" s="37" t="s">
        <v>44</v>
      </c>
      <c r="E12" s="38"/>
      <c r="F12" s="39"/>
      <c r="G12" s="40"/>
    </row>
    <row r="13" spans="1:8">
      <c r="A13" s="41">
        <v>1</v>
      </c>
      <c r="B13" s="42" t="s">
        <v>18</v>
      </c>
      <c r="C13" s="43">
        <v>142.22999999999999</v>
      </c>
      <c r="D13" s="44">
        <f>C13*C20</f>
        <v>20871.780089620293</v>
      </c>
      <c r="E13" s="45"/>
      <c r="F13" s="46"/>
      <c r="G13" s="47"/>
    </row>
    <row r="14" spans="1:8" ht="25.5">
      <c r="A14" s="48">
        <v>2</v>
      </c>
      <c r="B14" s="49" t="s">
        <v>19</v>
      </c>
      <c r="C14" s="50">
        <v>168.28</v>
      </c>
      <c r="D14" s="51">
        <f>C14*C20</f>
        <v>24694.531065747753</v>
      </c>
      <c r="E14" s="45"/>
      <c r="F14" s="46"/>
      <c r="G14" s="47"/>
    </row>
    <row r="15" spans="1:8" ht="25.5">
      <c r="A15" s="48">
        <v>3</v>
      </c>
      <c r="B15" s="49" t="s">
        <v>20</v>
      </c>
      <c r="C15" s="50">
        <v>71.099999999999994</v>
      </c>
      <c r="D15" s="51">
        <f>C15*C20</f>
        <v>10433.688844631954</v>
      </c>
      <c r="E15" s="45"/>
      <c r="F15" s="46"/>
      <c r="G15" s="47"/>
    </row>
    <row r="16" spans="1:8" ht="13.5" thickBot="1">
      <c r="A16" s="52"/>
      <c r="B16" s="53" t="s">
        <v>21</v>
      </c>
      <c r="C16" s="54">
        <f>SUM(C13:C15)</f>
        <v>381.61</v>
      </c>
      <c r="D16" s="55">
        <f>SUM(D13:D15)</f>
        <v>56000</v>
      </c>
      <c r="E16" s="56"/>
      <c r="F16" s="57"/>
      <c r="G16" s="58"/>
    </row>
    <row r="17" spans="1:7">
      <c r="A17" s="59"/>
      <c r="B17" s="59"/>
      <c r="C17" s="60"/>
      <c r="D17" s="61"/>
      <c r="E17" s="57"/>
      <c r="F17" s="57"/>
      <c r="G17" s="58"/>
    </row>
    <row r="18" spans="1:7">
      <c r="A18" s="59"/>
      <c r="B18" s="59"/>
      <c r="C18" s="60"/>
      <c r="D18" s="61"/>
      <c r="E18" s="58"/>
      <c r="F18" s="58"/>
      <c r="G18" s="58"/>
    </row>
    <row r="19" spans="1:7">
      <c r="A19" s="59"/>
      <c r="B19" s="62" t="s">
        <v>47</v>
      </c>
      <c r="C19" s="63">
        <v>56000</v>
      </c>
      <c r="D19" s="61"/>
      <c r="E19" s="58"/>
      <c r="F19" s="58"/>
      <c r="G19" s="58"/>
    </row>
    <row r="20" spans="1:7">
      <c r="A20" s="31"/>
      <c r="B20" s="64" t="s">
        <v>22</v>
      </c>
      <c r="C20" s="65">
        <f>C19/C16</f>
        <v>146.7466785461597</v>
      </c>
      <c r="D20" s="66"/>
      <c r="E20" s="31"/>
      <c r="F20" s="31"/>
      <c r="G20" s="31"/>
    </row>
    <row r="21" spans="1:7">
      <c r="A21" s="31"/>
      <c r="B21" s="31"/>
      <c r="C21" s="31"/>
      <c r="D21" s="66"/>
      <c r="E21" s="31"/>
      <c r="F21" s="31"/>
      <c r="G21" s="31"/>
    </row>
    <row r="22" spans="1:7">
      <c r="A22" s="31"/>
      <c r="B22" s="31"/>
      <c r="C22" s="31"/>
      <c r="D22" s="66"/>
      <c r="E22" s="31"/>
      <c r="F22" s="31"/>
      <c r="G22" s="31"/>
    </row>
    <row r="23" spans="1:7">
      <c r="A23" s="31"/>
      <c r="B23" s="31"/>
      <c r="C23" s="67" t="s">
        <v>11</v>
      </c>
      <c r="D23" s="68"/>
      <c r="E23" s="31"/>
      <c r="F23" s="31"/>
      <c r="G23" s="31"/>
    </row>
    <row r="24" spans="1:7">
      <c r="A24" s="24" t="s">
        <v>6</v>
      </c>
      <c r="B24" s="24"/>
      <c r="C24" s="91" t="s">
        <v>12</v>
      </c>
      <c r="D24" s="68"/>
      <c r="E24" s="67"/>
      <c r="F24" s="68"/>
      <c r="G24" s="24"/>
    </row>
    <row r="25" spans="1:7">
      <c r="A25" s="24" t="s">
        <v>41</v>
      </c>
      <c r="B25" s="68"/>
      <c r="C25" s="24"/>
      <c r="D25" s="69"/>
      <c r="E25" s="91"/>
      <c r="F25" s="68"/>
      <c r="G25" s="24"/>
    </row>
    <row r="26" spans="1:7">
      <c r="A26" s="68"/>
      <c r="B26" s="68"/>
      <c r="C26" s="68"/>
      <c r="D26" s="69"/>
      <c r="E26" s="68"/>
      <c r="F26" s="68"/>
      <c r="G26" s="68"/>
    </row>
  </sheetData>
  <mergeCells count="2">
    <mergeCell ref="A8:D8"/>
    <mergeCell ref="A9:H9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E24" sqref="A1:IV65536"/>
    </sheetView>
  </sheetViews>
  <sheetFormatPr defaultRowHeight="12.75"/>
  <cols>
    <col min="2" max="2" width="34.5703125" customWidth="1"/>
    <col min="3" max="3" width="17.5703125" bestFit="1" customWidth="1"/>
    <col min="4" max="4" width="17.5703125" style="70" customWidth="1"/>
    <col min="5" max="5" width="14.85546875" customWidth="1"/>
  </cols>
  <sheetData>
    <row r="1" spans="1:8" ht="15.75">
      <c r="A1" s="24" t="s">
        <v>48</v>
      </c>
      <c r="B1" s="24"/>
      <c r="C1" s="24"/>
      <c r="D1" s="25"/>
      <c r="E1" s="26"/>
      <c r="F1" s="27" t="s">
        <v>10</v>
      </c>
      <c r="G1" s="28"/>
      <c r="H1" s="26"/>
    </row>
    <row r="2" spans="1:8" ht="15.75">
      <c r="A2" s="24"/>
      <c r="B2" s="24"/>
      <c r="C2" s="24"/>
      <c r="D2" s="25"/>
      <c r="E2" s="27" t="s">
        <v>13</v>
      </c>
      <c r="F2" s="27"/>
      <c r="G2" s="27"/>
      <c r="H2" s="26"/>
    </row>
    <row r="3" spans="1:8" ht="15.75">
      <c r="A3" s="24"/>
      <c r="B3" s="24"/>
      <c r="C3" s="24"/>
      <c r="D3" s="25"/>
      <c r="E3" s="67" t="s">
        <v>9</v>
      </c>
      <c r="F3" s="27"/>
      <c r="G3" s="27"/>
      <c r="H3" s="26"/>
    </row>
    <row r="4" spans="1:8">
      <c r="A4" s="24"/>
      <c r="B4" s="24"/>
      <c r="C4" s="24"/>
      <c r="D4" s="25"/>
      <c r="E4" s="24"/>
      <c r="F4" s="24"/>
      <c r="G4" s="24"/>
    </row>
    <row r="5" spans="1:8">
      <c r="A5" s="24"/>
      <c r="B5" s="24"/>
      <c r="C5" s="24"/>
      <c r="D5" s="25"/>
      <c r="E5" s="24"/>
      <c r="F5" s="24"/>
      <c r="G5" s="24"/>
    </row>
    <row r="6" spans="1:8">
      <c r="A6" s="24"/>
      <c r="B6" s="24"/>
      <c r="C6" s="24"/>
      <c r="D6" s="25"/>
      <c r="E6" s="24"/>
      <c r="F6" s="24"/>
      <c r="G6" s="24"/>
    </row>
    <row r="7" spans="1:8">
      <c r="A7" s="29"/>
      <c r="B7" s="29"/>
      <c r="C7" s="29"/>
      <c r="D7" s="30"/>
      <c r="E7" s="29"/>
      <c r="F7" s="29"/>
      <c r="G7" s="29"/>
    </row>
    <row r="8" spans="1:8" ht="18" customHeight="1">
      <c r="A8" s="323" t="s">
        <v>14</v>
      </c>
      <c r="B8" s="324"/>
      <c r="C8" s="324"/>
      <c r="D8" s="324"/>
      <c r="E8" s="31"/>
      <c r="F8" s="31"/>
      <c r="G8" s="31"/>
    </row>
    <row r="9" spans="1:8" ht="28.5" customHeight="1">
      <c r="A9" s="325" t="s">
        <v>49</v>
      </c>
      <c r="B9" s="325"/>
      <c r="C9" s="325"/>
      <c r="D9" s="325"/>
      <c r="E9" s="325"/>
      <c r="F9" s="325"/>
      <c r="G9" s="325"/>
      <c r="H9" s="325"/>
    </row>
    <row r="10" spans="1:8" ht="28.5" customHeight="1">
      <c r="A10" s="32"/>
      <c r="B10" s="33"/>
      <c r="C10" s="33"/>
      <c r="D10" s="33"/>
      <c r="E10" s="33"/>
      <c r="F10" s="29"/>
      <c r="G10" s="29"/>
    </row>
    <row r="11" spans="1:8" ht="13.5" thickBot="1">
      <c r="A11" s="29"/>
      <c r="B11" s="29"/>
      <c r="C11" s="29"/>
      <c r="D11" s="30"/>
      <c r="E11" s="29"/>
      <c r="F11" s="29"/>
      <c r="G11" s="29"/>
    </row>
    <row r="12" spans="1:8" ht="38.25" customHeight="1" thickBot="1">
      <c r="A12" s="34" t="s">
        <v>15</v>
      </c>
      <c r="B12" s="35" t="s">
        <v>16</v>
      </c>
      <c r="C12" s="36" t="s">
        <v>17</v>
      </c>
      <c r="D12" s="37" t="s">
        <v>50</v>
      </c>
      <c r="E12" s="38"/>
      <c r="F12" s="39"/>
      <c r="G12" s="40"/>
    </row>
    <row r="13" spans="1:8" ht="27.75" customHeight="1">
      <c r="A13" s="41">
        <v>1</v>
      </c>
      <c r="B13" s="42" t="s">
        <v>18</v>
      </c>
      <c r="C13" s="43">
        <v>142.22999999999999</v>
      </c>
      <c r="D13" s="44">
        <f>C13*C20</f>
        <v>22397.79533758893</v>
      </c>
      <c r="E13" s="45"/>
      <c r="F13" s="46"/>
      <c r="G13" s="47"/>
    </row>
    <row r="14" spans="1:8" ht="27.75" customHeight="1">
      <c r="A14" s="48">
        <v>2</v>
      </c>
      <c r="B14" s="49" t="s">
        <v>19</v>
      </c>
      <c r="C14" s="50">
        <f>168.28-13-13</f>
        <v>142.28</v>
      </c>
      <c r="D14" s="51">
        <f>C14*C20</f>
        <v>22405.669131914176</v>
      </c>
      <c r="E14" s="45"/>
      <c r="F14" s="46"/>
      <c r="G14" s="47"/>
    </row>
    <row r="15" spans="1:8" ht="25.5">
      <c r="A15" s="48">
        <v>3</v>
      </c>
      <c r="B15" s="49" t="s">
        <v>20</v>
      </c>
      <c r="C15" s="50">
        <v>71.099999999999994</v>
      </c>
      <c r="D15" s="51">
        <f>C15*C20</f>
        <v>11196.535530496891</v>
      </c>
      <c r="E15" s="45"/>
      <c r="F15" s="46"/>
      <c r="G15" s="47"/>
    </row>
    <row r="16" spans="1:8" ht="13.5" thickBot="1">
      <c r="A16" s="52"/>
      <c r="B16" s="53" t="s">
        <v>21</v>
      </c>
      <c r="C16" s="54">
        <f>SUM(C13:C15)</f>
        <v>355.61</v>
      </c>
      <c r="D16" s="55">
        <f>SUM(D13:D15)</f>
        <v>55999.999999999993</v>
      </c>
      <c r="E16" s="56"/>
      <c r="F16" s="57"/>
      <c r="G16" s="58"/>
    </row>
    <row r="17" spans="1:7" ht="23.25" customHeight="1">
      <c r="A17" s="59"/>
      <c r="B17" s="59"/>
      <c r="C17" s="60"/>
      <c r="D17" s="61"/>
      <c r="E17" s="57"/>
      <c r="F17" s="57"/>
      <c r="G17" s="58"/>
    </row>
    <row r="18" spans="1:7">
      <c r="A18" s="59"/>
      <c r="B18" s="59"/>
      <c r="C18" s="60"/>
      <c r="D18" s="61"/>
      <c r="E18" s="58"/>
      <c r="F18" s="58"/>
      <c r="G18" s="58"/>
    </row>
    <row r="19" spans="1:7">
      <c r="A19" s="59"/>
      <c r="B19" s="62" t="s">
        <v>51</v>
      </c>
      <c r="C19" s="63">
        <v>56000</v>
      </c>
      <c r="D19" s="61"/>
      <c r="E19" s="58"/>
      <c r="F19" s="58"/>
      <c r="G19" s="58"/>
    </row>
    <row r="20" spans="1:7">
      <c r="A20" s="31"/>
      <c r="B20" s="64" t="s">
        <v>22</v>
      </c>
      <c r="C20" s="209">
        <f>C19/C16</f>
        <v>157.47588650487893</v>
      </c>
      <c r="D20" s="66"/>
      <c r="E20" s="31"/>
      <c r="F20" s="31"/>
      <c r="G20" s="31"/>
    </row>
    <row r="21" spans="1:7">
      <c r="A21" s="31"/>
      <c r="B21" s="31"/>
      <c r="C21" s="31"/>
      <c r="D21" s="66"/>
      <c r="E21" s="31"/>
      <c r="F21" s="31"/>
      <c r="G21" s="31"/>
    </row>
    <row r="22" spans="1:7">
      <c r="A22" s="31"/>
      <c r="B22" s="31"/>
      <c r="C22" s="31"/>
      <c r="D22" s="66"/>
      <c r="E22" s="31"/>
      <c r="F22" s="31"/>
      <c r="G22" s="31"/>
    </row>
    <row r="23" spans="1:7">
      <c r="A23" s="31"/>
      <c r="B23" s="31"/>
      <c r="C23" s="67" t="s">
        <v>11</v>
      </c>
      <c r="D23" s="68"/>
      <c r="E23" s="31"/>
      <c r="F23" s="31"/>
      <c r="G23" s="31"/>
    </row>
    <row r="24" spans="1:7">
      <c r="A24" s="24" t="s">
        <v>6</v>
      </c>
      <c r="B24" s="24"/>
      <c r="C24" s="91" t="s">
        <v>12</v>
      </c>
      <c r="D24" s="68"/>
      <c r="E24" s="67"/>
      <c r="F24" s="68"/>
      <c r="G24" s="24"/>
    </row>
    <row r="25" spans="1:7">
      <c r="A25" s="24" t="s">
        <v>41</v>
      </c>
      <c r="B25" s="68"/>
      <c r="C25" s="24"/>
      <c r="D25" s="69"/>
      <c r="E25" s="91"/>
      <c r="F25" s="68"/>
      <c r="G25" s="24"/>
    </row>
    <row r="26" spans="1:7">
      <c r="A26" s="68"/>
      <c r="B26" s="68"/>
      <c r="C26" s="68"/>
      <c r="D26" s="69"/>
      <c r="E26" s="68"/>
      <c r="F26" s="68"/>
      <c r="G26" s="68"/>
    </row>
  </sheetData>
  <mergeCells count="2">
    <mergeCell ref="A8:D8"/>
    <mergeCell ref="A9:H9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C19" sqref="C19"/>
    </sheetView>
  </sheetViews>
  <sheetFormatPr defaultRowHeight="12.75"/>
  <cols>
    <col min="2" max="2" width="34.5703125" customWidth="1"/>
    <col min="3" max="3" width="17" customWidth="1"/>
    <col min="4" max="4" width="13" style="70" hidden="1" customWidth="1"/>
    <col min="5" max="5" width="14.85546875" customWidth="1"/>
    <col min="6" max="6" width="0.140625" customWidth="1"/>
  </cols>
  <sheetData>
    <row r="1" spans="1:8" ht="15.75">
      <c r="A1" s="24" t="s">
        <v>48</v>
      </c>
      <c r="B1" s="24"/>
      <c r="C1" s="24"/>
      <c r="D1" s="25"/>
      <c r="E1" s="26"/>
      <c r="F1" s="27" t="s">
        <v>10</v>
      </c>
      <c r="G1" s="28"/>
      <c r="H1" s="26"/>
    </row>
    <row r="2" spans="1:8" ht="15.75">
      <c r="A2" s="24"/>
      <c r="B2" s="24"/>
      <c r="C2" s="24"/>
      <c r="D2" s="25"/>
      <c r="E2" s="27" t="s">
        <v>13</v>
      </c>
      <c r="F2" s="27"/>
      <c r="G2" s="27"/>
      <c r="H2" s="26"/>
    </row>
    <row r="3" spans="1:8" ht="15.75">
      <c r="A3" s="24"/>
      <c r="B3" s="24"/>
      <c r="C3" s="24"/>
      <c r="D3" s="25"/>
      <c r="E3" s="67" t="s">
        <v>9</v>
      </c>
      <c r="F3" s="27"/>
      <c r="G3" s="27"/>
      <c r="H3" s="26"/>
    </row>
    <row r="4" spans="1:8">
      <c r="A4" s="24"/>
      <c r="B4" s="24"/>
      <c r="C4" s="24"/>
      <c r="D4" s="25"/>
      <c r="E4" s="24"/>
      <c r="F4" s="24"/>
      <c r="G4" s="24"/>
    </row>
    <row r="5" spans="1:8">
      <c r="A5" s="24"/>
      <c r="B5" s="24"/>
      <c r="C5" s="24"/>
      <c r="D5" s="25"/>
      <c r="E5" s="24"/>
      <c r="F5" s="24"/>
      <c r="G5" s="24"/>
    </row>
    <row r="6" spans="1:8">
      <c r="A6" s="24"/>
      <c r="B6" s="24"/>
      <c r="C6" s="24"/>
      <c r="D6" s="25"/>
      <c r="E6" s="24"/>
      <c r="F6" s="24"/>
      <c r="G6" s="24"/>
    </row>
    <row r="7" spans="1:8">
      <c r="A7" s="29"/>
      <c r="B7" s="29"/>
      <c r="C7" s="29"/>
      <c r="D7" s="30"/>
      <c r="E7" s="29"/>
      <c r="F7" s="29"/>
      <c r="G7" s="29"/>
    </row>
    <row r="8" spans="1:8" ht="18" customHeight="1">
      <c r="A8" s="323" t="s">
        <v>14</v>
      </c>
      <c r="B8" s="324"/>
      <c r="C8" s="324"/>
      <c r="D8" s="324"/>
      <c r="E8" s="31"/>
      <c r="F8" s="31"/>
      <c r="G8" s="31"/>
    </row>
    <row r="9" spans="1:8" ht="28.5" customHeight="1">
      <c r="A9" s="325" t="s">
        <v>49</v>
      </c>
      <c r="B9" s="325"/>
      <c r="C9" s="325"/>
      <c r="D9" s="325"/>
      <c r="E9" s="325"/>
      <c r="F9" s="325"/>
      <c r="G9" s="325"/>
      <c r="H9" s="325"/>
    </row>
    <row r="10" spans="1:8" ht="28.5" customHeight="1">
      <c r="A10" s="32"/>
      <c r="B10" s="33"/>
      <c r="C10" s="33"/>
      <c r="D10" s="33"/>
      <c r="E10" s="33"/>
      <c r="F10" s="29"/>
      <c r="G10" s="29"/>
    </row>
    <row r="11" spans="1:8" ht="13.5" thickBot="1">
      <c r="A11" s="29"/>
      <c r="B11" s="29"/>
      <c r="C11" s="29"/>
      <c r="D11" s="30"/>
      <c r="E11" s="29"/>
      <c r="F11" s="29"/>
      <c r="G11" s="29"/>
    </row>
    <row r="12" spans="1:8" ht="26.25" thickBot="1">
      <c r="A12" s="34" t="s">
        <v>15</v>
      </c>
      <c r="B12" s="35" t="s">
        <v>16</v>
      </c>
      <c r="C12" s="36" t="s">
        <v>17</v>
      </c>
      <c r="D12" s="37" t="s">
        <v>50</v>
      </c>
      <c r="E12" s="38"/>
      <c r="F12" s="39"/>
      <c r="G12" s="40"/>
    </row>
    <row r="13" spans="1:8">
      <c r="A13" s="41">
        <v>1</v>
      </c>
      <c r="B13" s="42" t="s">
        <v>18</v>
      </c>
      <c r="C13" s="43">
        <v>142.22999999999999</v>
      </c>
      <c r="D13" s="44">
        <f>C13*C20</f>
        <v>23247.65768658241</v>
      </c>
      <c r="E13" s="45"/>
      <c r="F13" s="46"/>
      <c r="G13" s="47"/>
    </row>
    <row r="14" spans="1:8" ht="25.5">
      <c r="A14" s="48">
        <v>2</v>
      </c>
      <c r="B14" s="49" t="s">
        <v>19</v>
      </c>
      <c r="C14" s="50">
        <f>168.28-13-13-13</f>
        <v>129.28</v>
      </c>
      <c r="D14" s="51">
        <f>C14*C20</f>
        <v>21130.965237441989</v>
      </c>
      <c r="E14" s="45"/>
      <c r="F14" s="46"/>
      <c r="G14" s="47"/>
    </row>
    <row r="15" spans="1:8" ht="25.5">
      <c r="A15" s="48">
        <v>3</v>
      </c>
      <c r="B15" s="49" t="s">
        <v>20</v>
      </c>
      <c r="C15" s="50">
        <v>71.099999999999994</v>
      </c>
      <c r="D15" s="51">
        <f>C15*C20</f>
        <v>11621.377075975599</v>
      </c>
      <c r="E15" s="45"/>
      <c r="F15" s="46"/>
      <c r="G15" s="47"/>
    </row>
    <row r="16" spans="1:8" ht="13.5" thickBot="1">
      <c r="A16" s="52"/>
      <c r="B16" s="53" t="s">
        <v>21</v>
      </c>
      <c r="C16" s="54">
        <f>SUM(C13:C15)</f>
        <v>342.61</v>
      </c>
      <c r="D16" s="55">
        <f>SUM(D13:D15)</f>
        <v>56000</v>
      </c>
      <c r="E16" s="56"/>
      <c r="F16" s="57"/>
      <c r="G16" s="58"/>
    </row>
    <row r="17" spans="1:7">
      <c r="A17" s="59"/>
      <c r="B17" s="59"/>
      <c r="C17" s="60"/>
      <c r="D17" s="61"/>
      <c r="E17" s="57"/>
      <c r="F17" s="57"/>
      <c r="G17" s="58"/>
    </row>
    <row r="18" spans="1:7">
      <c r="A18" s="59"/>
      <c r="B18" s="59"/>
      <c r="C18" s="60"/>
      <c r="D18" s="61"/>
      <c r="E18" s="58"/>
      <c r="F18" s="58"/>
      <c r="G18" s="58"/>
    </row>
    <row r="19" spans="1:7">
      <c r="A19" s="59"/>
      <c r="B19" s="62" t="s">
        <v>51</v>
      </c>
      <c r="C19" s="63">
        <v>56000</v>
      </c>
      <c r="D19" s="61"/>
      <c r="E19" s="58"/>
      <c r="F19" s="58"/>
      <c r="G19" s="58"/>
    </row>
    <row r="20" spans="1:7">
      <c r="A20" s="31"/>
      <c r="B20" s="64" t="s">
        <v>22</v>
      </c>
      <c r="C20" s="65">
        <f>C19/C16</f>
        <v>163.45115437377777</v>
      </c>
      <c r="D20" s="66"/>
      <c r="E20" s="31"/>
      <c r="F20" s="31"/>
      <c r="G20" s="31"/>
    </row>
    <row r="21" spans="1:7">
      <c r="A21" s="31"/>
      <c r="B21" s="31"/>
      <c r="C21" s="31"/>
      <c r="D21" s="66"/>
      <c r="E21" s="31"/>
      <c r="F21" s="31"/>
      <c r="G21" s="31"/>
    </row>
    <row r="22" spans="1:7">
      <c r="A22" s="31"/>
      <c r="B22" s="31"/>
      <c r="C22" s="31"/>
      <c r="D22" s="66"/>
      <c r="E22" s="31"/>
      <c r="F22" s="31"/>
      <c r="G22" s="31"/>
    </row>
    <row r="23" spans="1:7">
      <c r="A23" s="31"/>
      <c r="B23" s="31"/>
      <c r="C23" s="67" t="s">
        <v>11</v>
      </c>
      <c r="D23" s="68"/>
      <c r="E23" s="31"/>
      <c r="F23" s="31"/>
      <c r="G23" s="31"/>
    </row>
    <row r="24" spans="1:7">
      <c r="A24" s="24" t="s">
        <v>6</v>
      </c>
      <c r="B24" s="24"/>
      <c r="C24" s="91" t="s">
        <v>12</v>
      </c>
      <c r="D24" s="68"/>
      <c r="E24" s="67"/>
      <c r="F24" s="68"/>
      <c r="G24" s="24"/>
    </row>
    <row r="25" spans="1:7">
      <c r="A25" s="24" t="s">
        <v>41</v>
      </c>
      <c r="B25" s="68"/>
      <c r="C25" s="24"/>
      <c r="D25" s="69"/>
      <c r="E25" s="91"/>
      <c r="F25" s="68"/>
      <c r="G25" s="24"/>
    </row>
    <row r="26" spans="1:7">
      <c r="A26" s="68"/>
      <c r="B26" s="68"/>
      <c r="C26" s="68"/>
      <c r="D26" s="69"/>
      <c r="E26" s="68"/>
      <c r="F26" s="68"/>
      <c r="G26" s="68"/>
    </row>
  </sheetData>
  <mergeCells count="2">
    <mergeCell ref="A8:D8"/>
    <mergeCell ref="A9:H9"/>
  </mergeCells>
  <phoneticPr fontId="6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K36" sqref="K36"/>
    </sheetView>
  </sheetViews>
  <sheetFormatPr defaultRowHeight="12"/>
  <cols>
    <col min="1" max="1" width="9.140625" style="97"/>
    <col min="2" max="2" width="34.5703125" style="97" customWidth="1"/>
    <col min="3" max="3" width="16.85546875" style="97" customWidth="1"/>
    <col min="4" max="4" width="14.42578125" style="127" customWidth="1"/>
    <col min="5" max="16384" width="9.140625" style="97"/>
  </cols>
  <sheetData>
    <row r="1" spans="1:8">
      <c r="A1" s="92" t="s">
        <v>52</v>
      </c>
      <c r="B1" s="92"/>
      <c r="C1" s="92"/>
      <c r="D1" s="93"/>
      <c r="E1" s="94" t="s">
        <v>10</v>
      </c>
      <c r="F1" s="94"/>
      <c r="G1" s="95"/>
      <c r="H1" s="96"/>
    </row>
    <row r="2" spans="1:8">
      <c r="A2" s="92"/>
      <c r="B2" s="92"/>
      <c r="C2" s="92"/>
      <c r="D2" s="93"/>
      <c r="E2" s="94" t="s">
        <v>13</v>
      </c>
      <c r="F2" s="94"/>
      <c r="G2" s="94"/>
      <c r="H2" s="96"/>
    </row>
    <row r="3" spans="1:8">
      <c r="A3" s="92"/>
      <c r="B3" s="92"/>
      <c r="C3" s="92"/>
      <c r="D3" s="93"/>
      <c r="E3" s="94" t="s">
        <v>9</v>
      </c>
      <c r="F3" s="94"/>
      <c r="G3" s="94"/>
      <c r="H3" s="96"/>
    </row>
    <row r="4" spans="1:8">
      <c r="A4" s="92"/>
      <c r="B4" s="92"/>
      <c r="C4" s="92"/>
      <c r="D4" s="93"/>
      <c r="E4" s="92"/>
      <c r="F4" s="92"/>
      <c r="G4" s="92"/>
    </row>
    <row r="5" spans="1:8">
      <c r="A5" s="92"/>
      <c r="B5" s="92"/>
      <c r="C5" s="92"/>
      <c r="D5" s="93"/>
      <c r="E5" s="92"/>
      <c r="F5" s="92"/>
      <c r="G5" s="92"/>
    </row>
    <row r="6" spans="1:8">
      <c r="A6" s="92"/>
      <c r="B6" s="92"/>
      <c r="C6" s="92"/>
      <c r="D6" s="93"/>
      <c r="E6" s="92"/>
      <c r="F6" s="92"/>
      <c r="G6" s="92"/>
    </row>
    <row r="7" spans="1:8">
      <c r="A7" s="98"/>
      <c r="B7" s="98"/>
      <c r="C7" s="98"/>
      <c r="D7" s="99"/>
      <c r="E7" s="98"/>
      <c r="F7" s="98"/>
      <c r="G7" s="98"/>
    </row>
    <row r="8" spans="1:8" ht="18" customHeight="1">
      <c r="A8" s="326" t="s">
        <v>14</v>
      </c>
      <c r="B8" s="327"/>
      <c r="C8" s="327"/>
      <c r="D8" s="327"/>
      <c r="E8" s="98"/>
      <c r="F8" s="98"/>
      <c r="G8" s="98"/>
    </row>
    <row r="9" spans="1:8" ht="28.5" customHeight="1">
      <c r="A9" s="328" t="s">
        <v>53</v>
      </c>
      <c r="B9" s="328"/>
      <c r="C9" s="328"/>
      <c r="D9" s="328"/>
      <c r="E9" s="328"/>
      <c r="F9" s="328"/>
      <c r="G9" s="328"/>
      <c r="H9" s="328"/>
    </row>
    <row r="10" spans="1:8" ht="28.5" customHeight="1">
      <c r="A10" s="100"/>
      <c r="B10" s="101"/>
      <c r="C10" s="101"/>
      <c r="D10" s="101"/>
      <c r="E10" s="101"/>
      <c r="F10" s="98"/>
      <c r="G10" s="98"/>
    </row>
    <row r="11" spans="1:8" ht="12.75" thickBot="1">
      <c r="A11" s="98"/>
      <c r="B11" s="98"/>
      <c r="C11" s="98"/>
      <c r="D11" s="99"/>
      <c r="E11" s="98"/>
      <c r="F11" s="98"/>
      <c r="G11" s="98"/>
    </row>
    <row r="12" spans="1:8" ht="60.75" thickBot="1">
      <c r="A12" s="102" t="s">
        <v>15</v>
      </c>
      <c r="B12" s="103" t="s">
        <v>16</v>
      </c>
      <c r="C12" s="104" t="s">
        <v>17</v>
      </c>
      <c r="D12" s="105" t="s">
        <v>54</v>
      </c>
      <c r="E12" s="105" t="s">
        <v>55</v>
      </c>
      <c r="F12" s="106"/>
      <c r="G12" s="107"/>
    </row>
    <row r="13" spans="1:8" ht="12.75" thickBot="1">
      <c r="A13" s="108">
        <v>1</v>
      </c>
      <c r="B13" s="109" t="s">
        <v>18</v>
      </c>
      <c r="C13" s="110">
        <v>142.22999999999999</v>
      </c>
      <c r="D13" s="111">
        <f>C13*C20</f>
        <v>84323.699839712033</v>
      </c>
      <c r="E13" s="111">
        <f>C13*C23</f>
        <v>11198.897668794465</v>
      </c>
      <c r="F13" s="112"/>
      <c r="G13" s="113"/>
    </row>
    <row r="14" spans="1:8" ht="12.75" thickBot="1">
      <c r="A14" s="108">
        <v>2</v>
      </c>
      <c r="B14" s="109" t="s">
        <v>19</v>
      </c>
      <c r="C14" s="110">
        <f>168.28-13-13</f>
        <v>142.28</v>
      </c>
      <c r="D14" s="111">
        <f>C14*C20</f>
        <v>84353.343269311881</v>
      </c>
      <c r="E14" s="111">
        <f>C14*C23</f>
        <v>11202.834565957088</v>
      </c>
      <c r="F14" s="112"/>
      <c r="G14" s="113"/>
    </row>
    <row r="15" spans="1:8" ht="12.75" thickBot="1">
      <c r="A15" s="108">
        <v>3</v>
      </c>
      <c r="B15" s="109" t="s">
        <v>20</v>
      </c>
      <c r="C15" s="110">
        <v>71.099999999999994</v>
      </c>
      <c r="D15" s="111">
        <f>C15*C20</f>
        <v>42152.956890976064</v>
      </c>
      <c r="E15" s="111">
        <f>C15*C23</f>
        <v>5598.2677652484454</v>
      </c>
      <c r="F15" s="112"/>
      <c r="G15" s="113"/>
    </row>
    <row r="16" spans="1:8" ht="12.75" thickBot="1">
      <c r="A16" s="114"/>
      <c r="B16" s="115" t="s">
        <v>21</v>
      </c>
      <c r="C16" s="116">
        <f>SUM(C13:C15)</f>
        <v>355.61</v>
      </c>
      <c r="D16" s="117">
        <f>SUM(D13:D15)</f>
        <v>210829.99999999997</v>
      </c>
      <c r="E16" s="117">
        <f>SUM(E13:E15)</f>
        <v>27999.999999999996</v>
      </c>
      <c r="F16" s="118"/>
      <c r="G16" s="119"/>
    </row>
    <row r="17" spans="1:7">
      <c r="A17" s="120"/>
      <c r="B17" s="120"/>
      <c r="C17" s="121"/>
      <c r="D17" s="122"/>
      <c r="E17" s="118"/>
      <c r="F17" s="118"/>
      <c r="G17" s="119"/>
    </row>
    <row r="18" spans="1:7">
      <c r="A18" s="120"/>
      <c r="B18" s="120"/>
      <c r="C18" s="121"/>
      <c r="D18" s="122"/>
      <c r="E18" s="119"/>
      <c r="F18" s="119"/>
      <c r="G18" s="119"/>
    </row>
    <row r="19" spans="1:7">
      <c r="A19" s="120"/>
      <c r="B19" s="123" t="s">
        <v>56</v>
      </c>
      <c r="C19" s="124">
        <v>210830</v>
      </c>
      <c r="D19" s="122"/>
      <c r="E19" s="119"/>
      <c r="F19" s="119"/>
      <c r="G19" s="119"/>
    </row>
    <row r="20" spans="1:7">
      <c r="A20" s="98"/>
      <c r="B20" s="125" t="s">
        <v>22</v>
      </c>
      <c r="C20" s="126">
        <f>C19/C16</f>
        <v>592.86859199685045</v>
      </c>
      <c r="D20" s="99"/>
      <c r="E20" s="98"/>
      <c r="F20" s="98"/>
      <c r="G20" s="98"/>
    </row>
    <row r="21" spans="1:7">
      <c r="A21" s="98"/>
      <c r="B21" s="98"/>
      <c r="C21" s="98"/>
      <c r="D21" s="99"/>
      <c r="E21" s="98"/>
      <c r="F21" s="98"/>
      <c r="G21" s="98"/>
    </row>
    <row r="22" spans="1:7">
      <c r="A22" s="98"/>
      <c r="B22" s="123" t="s">
        <v>57</v>
      </c>
      <c r="C22" s="124">
        <v>28000</v>
      </c>
      <c r="D22" s="99"/>
      <c r="E22" s="98"/>
      <c r="F22" s="98"/>
      <c r="G22" s="98"/>
    </row>
    <row r="23" spans="1:7">
      <c r="A23" s="98"/>
      <c r="B23" s="125" t="s">
        <v>22</v>
      </c>
      <c r="C23" s="126">
        <f>C22/C16</f>
        <v>78.737943252439464</v>
      </c>
      <c r="D23" s="99"/>
      <c r="E23" s="98"/>
      <c r="F23" s="98"/>
      <c r="G23" s="98"/>
    </row>
    <row r="24" spans="1:7">
      <c r="A24" s="98"/>
      <c r="B24" s="98"/>
      <c r="C24" s="98"/>
      <c r="D24" s="99"/>
      <c r="E24" s="98"/>
      <c r="F24" s="98"/>
      <c r="G24" s="98"/>
    </row>
    <row r="25" spans="1:7">
      <c r="E25" s="98"/>
      <c r="F25" s="98"/>
      <c r="G25" s="98"/>
    </row>
    <row r="26" spans="1:7">
      <c r="B26" s="128" t="s">
        <v>58</v>
      </c>
      <c r="C26" s="129">
        <v>644000</v>
      </c>
      <c r="E26" s="94"/>
      <c r="F26" s="130"/>
      <c r="G26" s="92"/>
    </row>
    <row r="27" spans="1:7">
      <c r="B27" s="131" t="s">
        <v>59</v>
      </c>
      <c r="C27" s="132">
        <v>168000</v>
      </c>
      <c r="E27" s="133"/>
      <c r="F27" s="130"/>
      <c r="G27" s="92"/>
    </row>
    <row r="28" spans="1:7">
      <c r="B28" s="131" t="s">
        <v>60</v>
      </c>
      <c r="C28" s="134">
        <v>168000</v>
      </c>
      <c r="E28" s="130"/>
      <c r="F28" s="130"/>
      <c r="G28" s="130"/>
    </row>
    <row r="29" spans="1:7">
      <c r="B29" s="135" t="s">
        <v>61</v>
      </c>
      <c r="C29" s="136"/>
      <c r="E29" s="130"/>
      <c r="F29" s="130"/>
      <c r="G29" s="130"/>
    </row>
    <row r="30" spans="1:7">
      <c r="B30" s="137" t="s">
        <v>62</v>
      </c>
      <c r="C30" s="136">
        <v>56000</v>
      </c>
      <c r="E30" s="130"/>
      <c r="F30" s="130"/>
      <c r="G30" s="130"/>
    </row>
    <row r="31" spans="1:7">
      <c r="B31" s="135" t="s">
        <v>63</v>
      </c>
      <c r="C31" s="136">
        <v>56000</v>
      </c>
      <c r="E31" s="130"/>
      <c r="F31" s="130"/>
      <c r="G31" s="130"/>
    </row>
    <row r="32" spans="1:7">
      <c r="B32" s="135" t="s">
        <v>26</v>
      </c>
      <c r="C32" s="136">
        <v>56000</v>
      </c>
      <c r="E32" s="130"/>
      <c r="F32" s="130"/>
      <c r="G32" s="130"/>
    </row>
    <row r="33" spans="1:7">
      <c r="B33" s="131" t="s">
        <v>64</v>
      </c>
      <c r="C33" s="134">
        <v>168000</v>
      </c>
      <c r="E33" s="130"/>
      <c r="F33" s="130"/>
      <c r="G33" s="130"/>
    </row>
    <row r="34" spans="1:7">
      <c r="B34" s="135" t="s">
        <v>61</v>
      </c>
      <c r="C34" s="136"/>
      <c r="E34" s="130"/>
      <c r="F34" s="130"/>
      <c r="G34" s="130"/>
    </row>
    <row r="35" spans="1:7">
      <c r="B35" s="135" t="s">
        <v>27</v>
      </c>
      <c r="C35" s="136">
        <v>56000</v>
      </c>
      <c r="E35" s="130"/>
      <c r="F35" s="130"/>
      <c r="G35" s="130"/>
    </row>
    <row r="36" spans="1:7">
      <c r="B36" s="135" t="s">
        <v>65</v>
      </c>
      <c r="C36" s="136">
        <v>56000</v>
      </c>
      <c r="E36" s="130"/>
      <c r="F36" s="130"/>
      <c r="G36" s="130"/>
    </row>
    <row r="37" spans="1:7">
      <c r="B37" s="135" t="s">
        <v>66</v>
      </c>
      <c r="C37" s="136">
        <v>56000</v>
      </c>
      <c r="E37" s="130"/>
      <c r="F37" s="130"/>
      <c r="G37" s="130"/>
    </row>
    <row r="38" spans="1:7">
      <c r="B38" s="131" t="s">
        <v>67</v>
      </c>
      <c r="C38" s="138">
        <v>140000</v>
      </c>
    </row>
    <row r="39" spans="1:7">
      <c r="B39" s="135" t="s">
        <v>61</v>
      </c>
      <c r="C39" s="139"/>
    </row>
    <row r="40" spans="1:7">
      <c r="B40" s="135" t="s">
        <v>68</v>
      </c>
      <c r="C40" s="139">
        <v>56000</v>
      </c>
    </row>
    <row r="41" spans="1:7">
      <c r="B41" s="135" t="s">
        <v>69</v>
      </c>
      <c r="C41" s="139">
        <v>56000</v>
      </c>
    </row>
    <row r="42" spans="1:7">
      <c r="B42" s="135" t="s">
        <v>28</v>
      </c>
      <c r="C42" s="139">
        <v>28000</v>
      </c>
    </row>
    <row r="43" spans="1:7">
      <c r="A43" s="92"/>
    </row>
    <row r="45" spans="1:7">
      <c r="B45" s="98"/>
      <c r="C45" s="98"/>
      <c r="D45" s="98"/>
    </row>
    <row r="46" spans="1:7">
      <c r="B46" s="98"/>
      <c r="C46" s="98"/>
      <c r="D46" s="94" t="s">
        <v>11</v>
      </c>
    </row>
    <row r="47" spans="1:7">
      <c r="B47" s="92" t="s">
        <v>6</v>
      </c>
      <c r="C47" s="92"/>
      <c r="D47" s="133" t="s">
        <v>12</v>
      </c>
    </row>
    <row r="48" spans="1:7">
      <c r="B48" s="92" t="s">
        <v>41</v>
      </c>
      <c r="C48" s="130"/>
      <c r="D48" s="92"/>
    </row>
    <row r="49" spans="2:4">
      <c r="B49" s="130"/>
      <c r="C49" s="130"/>
      <c r="D49" s="130"/>
    </row>
  </sheetData>
  <mergeCells count="2">
    <mergeCell ref="A8:D8"/>
    <mergeCell ref="A9:H9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M30" sqref="A1:IV65536"/>
    </sheetView>
  </sheetViews>
  <sheetFormatPr defaultRowHeight="12"/>
  <cols>
    <col min="1" max="1" width="9.140625" style="97"/>
    <col min="2" max="2" width="34.5703125" style="97" customWidth="1"/>
    <col min="3" max="3" width="16.85546875" style="97" customWidth="1"/>
    <col min="4" max="4" width="14.42578125" style="127" customWidth="1"/>
    <col min="5" max="16384" width="9.140625" style="97"/>
  </cols>
  <sheetData>
    <row r="1" spans="1:8">
      <c r="A1" s="92" t="s">
        <v>52</v>
      </c>
      <c r="B1" s="92"/>
      <c r="C1" s="92"/>
      <c r="D1" s="93"/>
      <c r="E1" s="94" t="s">
        <v>10</v>
      </c>
      <c r="F1" s="94"/>
      <c r="G1" s="95"/>
      <c r="H1" s="96"/>
    </row>
    <row r="2" spans="1:8">
      <c r="A2" s="92"/>
      <c r="B2" s="92"/>
      <c r="C2" s="92"/>
      <c r="D2" s="93"/>
      <c r="E2" s="94" t="s">
        <v>13</v>
      </c>
      <c r="F2" s="94"/>
      <c r="G2" s="94"/>
      <c r="H2" s="96"/>
    </row>
    <row r="3" spans="1:8">
      <c r="A3" s="92"/>
      <c r="B3" s="92"/>
      <c r="C3" s="92"/>
      <c r="D3" s="93"/>
      <c r="E3" s="94" t="s">
        <v>9</v>
      </c>
      <c r="F3" s="94"/>
      <c r="G3" s="94"/>
      <c r="H3" s="96"/>
    </row>
    <row r="4" spans="1:8">
      <c r="A4" s="92"/>
      <c r="B4" s="92"/>
      <c r="C4" s="92"/>
      <c r="D4" s="93"/>
      <c r="E4" s="92"/>
      <c r="F4" s="92"/>
      <c r="G4" s="92"/>
    </row>
    <row r="5" spans="1:8">
      <c r="A5" s="92"/>
      <c r="B5" s="92"/>
      <c r="C5" s="92"/>
      <c r="D5" s="93"/>
      <c r="E5" s="92"/>
      <c r="F5" s="92"/>
      <c r="G5" s="92"/>
    </row>
    <row r="6" spans="1:8">
      <c r="A6" s="92"/>
      <c r="B6" s="92"/>
      <c r="C6" s="92"/>
      <c r="D6" s="93"/>
      <c r="E6" s="92"/>
      <c r="F6" s="92"/>
      <c r="G6" s="92"/>
    </row>
    <row r="7" spans="1:8">
      <c r="A7" s="98"/>
      <c r="B7" s="98"/>
      <c r="C7" s="98"/>
      <c r="D7" s="99"/>
      <c r="E7" s="98"/>
      <c r="F7" s="98"/>
      <c r="G7" s="98"/>
    </row>
    <row r="8" spans="1:8" ht="18" customHeight="1">
      <c r="A8" s="326" t="s">
        <v>14</v>
      </c>
      <c r="B8" s="327"/>
      <c r="C8" s="327"/>
      <c r="D8" s="327"/>
      <c r="E8" s="98"/>
      <c r="F8" s="98"/>
      <c r="G8" s="98"/>
    </row>
    <row r="9" spans="1:8" ht="28.5" customHeight="1">
      <c r="A9" s="328" t="s">
        <v>53</v>
      </c>
      <c r="B9" s="328"/>
      <c r="C9" s="328"/>
      <c r="D9" s="328"/>
      <c r="E9" s="328"/>
      <c r="F9" s="328"/>
      <c r="G9" s="328"/>
      <c r="H9" s="328"/>
    </row>
    <row r="10" spans="1:8" ht="28.5" customHeight="1">
      <c r="A10" s="100"/>
      <c r="B10" s="101"/>
      <c r="C10" s="101"/>
      <c r="D10" s="101"/>
      <c r="E10" s="101"/>
      <c r="F10" s="98"/>
      <c r="G10" s="98"/>
    </row>
    <row r="11" spans="1:8" ht="12.75" thickBot="1">
      <c r="A11" s="98"/>
      <c r="B11" s="98"/>
      <c r="C11" s="98"/>
      <c r="D11" s="99"/>
      <c r="E11" s="98"/>
      <c r="F11" s="98"/>
      <c r="G11" s="98"/>
    </row>
    <row r="12" spans="1:8" ht="36.75" thickBot="1">
      <c r="A12" s="102" t="s">
        <v>15</v>
      </c>
      <c r="B12" s="103" t="s">
        <v>16</v>
      </c>
      <c r="C12" s="251" t="s">
        <v>17</v>
      </c>
      <c r="D12" s="252" t="s">
        <v>143</v>
      </c>
      <c r="E12" s="249"/>
      <c r="F12" s="106"/>
      <c r="G12" s="107"/>
    </row>
    <row r="13" spans="1:8" ht="12.75" thickBot="1">
      <c r="A13" s="108">
        <v>1</v>
      </c>
      <c r="B13" s="109" t="s">
        <v>18</v>
      </c>
      <c r="C13" s="110">
        <v>142.22999999999999</v>
      </c>
      <c r="D13" s="254">
        <f>C13*C21</f>
        <v>355.922023973374</v>
      </c>
      <c r="E13" s="250"/>
      <c r="F13" s="112"/>
      <c r="G13" s="113"/>
    </row>
    <row r="14" spans="1:8" ht="12.75" thickBot="1">
      <c r="A14" s="108">
        <v>2</v>
      </c>
      <c r="B14" s="109" t="s">
        <v>19</v>
      </c>
      <c r="C14" s="110">
        <f>168.28-13-13</f>
        <v>142.28</v>
      </c>
      <c r="D14" s="254">
        <f>C14*C21</f>
        <v>356.0471459673181</v>
      </c>
      <c r="E14" s="250"/>
      <c r="F14" s="112"/>
      <c r="G14" s="113"/>
    </row>
    <row r="15" spans="1:8" ht="12.75" thickBot="1">
      <c r="A15" s="108">
        <v>3</v>
      </c>
      <c r="B15" s="109" t="s">
        <v>20</v>
      </c>
      <c r="C15" s="110">
        <v>71.099999999999994</v>
      </c>
      <c r="D15" s="254">
        <f>C15*C21</f>
        <v>177.92347538850376</v>
      </c>
      <c r="E15" s="250"/>
      <c r="F15" s="112"/>
      <c r="G15" s="113"/>
    </row>
    <row r="16" spans="1:8" ht="12.75" thickBot="1">
      <c r="A16" s="229">
        <v>4</v>
      </c>
      <c r="B16" s="230" t="s">
        <v>137</v>
      </c>
      <c r="C16" s="231">
        <v>44</v>
      </c>
      <c r="D16" s="254">
        <f>C16*C21</f>
        <v>110.10735467080403</v>
      </c>
      <c r="E16" s="250"/>
      <c r="F16" s="112"/>
      <c r="G16" s="113"/>
    </row>
    <row r="17" spans="1:7" ht="12.75" thickBot="1">
      <c r="A17" s="114"/>
      <c r="B17" s="115" t="s">
        <v>21</v>
      </c>
      <c r="C17" s="116">
        <f>SUM(C13:C16)</f>
        <v>399.61</v>
      </c>
      <c r="D17" s="253">
        <f>SUM(D13:D16)</f>
        <v>1000</v>
      </c>
      <c r="E17" s="121"/>
      <c r="F17" s="118"/>
      <c r="G17" s="119"/>
    </row>
    <row r="18" spans="1:7">
      <c r="A18" s="120"/>
      <c r="B18" s="120"/>
      <c r="C18" s="121"/>
      <c r="D18" s="122"/>
      <c r="E18" s="118"/>
      <c r="F18" s="118"/>
      <c r="G18" s="119"/>
    </row>
    <row r="19" spans="1:7">
      <c r="A19" s="120"/>
      <c r="B19" s="120"/>
      <c r="C19" s="121"/>
      <c r="D19" s="122"/>
      <c r="E19" s="119"/>
      <c r="F19" s="119"/>
      <c r="G19" s="119"/>
    </row>
    <row r="20" spans="1:7">
      <c r="A20" s="120"/>
      <c r="B20" s="123" t="s">
        <v>142</v>
      </c>
      <c r="C20" s="124">
        <v>1000</v>
      </c>
      <c r="D20" s="122"/>
      <c r="E20" s="119"/>
      <c r="F20" s="119"/>
      <c r="G20" s="119"/>
    </row>
    <row r="21" spans="1:7">
      <c r="A21" s="98"/>
      <c r="B21" s="125" t="s">
        <v>22</v>
      </c>
      <c r="C21" s="126">
        <f>C20/C17</f>
        <v>2.5024398788819098</v>
      </c>
      <c r="D21" s="99"/>
      <c r="E21" s="98"/>
      <c r="F21" s="98"/>
      <c r="G21" s="98"/>
    </row>
    <row r="22" spans="1:7">
      <c r="A22" s="98"/>
      <c r="B22" s="98"/>
      <c r="C22" s="98"/>
      <c r="D22" s="99"/>
      <c r="E22" s="98"/>
      <c r="F22" s="98"/>
      <c r="G22" s="98"/>
    </row>
    <row r="23" spans="1:7">
      <c r="A23" s="92"/>
    </row>
    <row r="25" spans="1:7">
      <c r="B25" s="98"/>
      <c r="C25" s="98"/>
      <c r="D25" s="98"/>
    </row>
    <row r="26" spans="1:7">
      <c r="B26" s="98"/>
      <c r="C26" s="98"/>
      <c r="D26" s="94" t="s">
        <v>11</v>
      </c>
    </row>
    <row r="27" spans="1:7">
      <c r="B27" s="92" t="s">
        <v>6</v>
      </c>
      <c r="C27" s="92"/>
      <c r="D27" s="133" t="s">
        <v>12</v>
      </c>
    </row>
    <row r="28" spans="1:7">
      <c r="B28" s="92" t="s">
        <v>41</v>
      </c>
      <c r="C28" s="130"/>
      <c r="D28" s="92"/>
    </row>
    <row r="29" spans="1:7">
      <c r="B29" s="130"/>
      <c r="C29" s="130"/>
      <c r="D29" s="130"/>
    </row>
  </sheetData>
  <mergeCells count="2">
    <mergeCell ref="A8:D8"/>
    <mergeCell ref="A9:H9"/>
  </mergeCells>
  <phoneticPr fontId="60" type="noConversion"/>
  <pageMargins left="0.45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01</vt:lpstr>
      <vt:lpstr>01-control</vt:lpstr>
      <vt:lpstr>02</vt:lpstr>
      <vt:lpstr>02-contr</vt:lpstr>
      <vt:lpstr>03</vt:lpstr>
      <vt:lpstr>04</vt:lpstr>
      <vt:lpstr>Sheet2</vt:lpstr>
      <vt:lpstr>05-12</vt:lpstr>
      <vt:lpstr>10-12</vt:lpstr>
      <vt:lpstr>REFERAT CORP CONTROL</vt:lpstr>
      <vt:lpstr>CONTRACT_final</vt:lpstr>
      <vt:lpstr>facturat</vt:lpstr>
    </vt:vector>
  </TitlesOfParts>
  <Company>- ETH0 -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cosma</dc:creator>
  <cp:lastModifiedBy>cosma</cp:lastModifiedBy>
  <cp:lastPrinted>2022-12-14T11:18:45Z</cp:lastPrinted>
  <dcterms:created xsi:type="dcterms:W3CDTF">2018-07-10T13:18:05Z</dcterms:created>
  <dcterms:modified xsi:type="dcterms:W3CDTF">2023-10-19T10:35:02Z</dcterms:modified>
</cp:coreProperties>
</file>