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CENTRALIZAT AN 2015-19,05,2015" sheetId="1" r:id="rId1"/>
    <sheet name="LABORATOR MAI-IUNIE 2015" sheetId="2" r:id="rId2"/>
    <sheet name="LABORATOR IULIE-OCT" sheetId="3" r:id="rId3"/>
    <sheet name="LABORATOR NOV+DEC" sheetId="4" r:id="rId4"/>
  </sheets>
  <definedNames>
    <definedName name="_xlnm.Print_Area" localSheetId="0">'CENTRALIZAT AN 2015-19,05,2015'!$A$1:$S$66</definedName>
    <definedName name="_xlnm.Print_Area" localSheetId="2">'LABORATOR IULIE-OCT'!$A$1:$L$42</definedName>
    <definedName name="_xlnm.Print_Area" localSheetId="1">'LABORATOR MAI-IUNIE 2015'!$A$1:$L$41</definedName>
    <definedName name="_xlnm.Print_Area" localSheetId="3">'LABORATOR NOV+DEC'!$A$1:$L$42</definedName>
  </definedNames>
  <calcPr fullCalcOnLoad="1"/>
</workbook>
</file>

<file path=xl/sharedStrings.xml><?xml version="1.0" encoding="utf-8"?>
<sst xmlns="http://schemas.openxmlformats.org/spreadsheetml/2006/main" count="174" uniqueCount="82">
  <si>
    <t>Ambulatoriul</t>
  </si>
  <si>
    <t>CASA DE ASIGURARI DE SANATATE VASLUI</t>
  </si>
  <si>
    <t>Nr.crt.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</si>
  <si>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</si>
  <si>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</si>
  <si>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</si>
  <si>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</si>
  <si>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</si>
  <si>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</si>
  <si>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AXA OPTIC BARLAD</t>
  </si>
  <si>
    <t xml:space="preserve">                      PENTRU SERVICII MEDICALE PARACLINICE</t>
  </si>
  <si>
    <t>ANALIZE MEDICALE DE LABORATOR</t>
  </si>
  <si>
    <t>SC SILVAMED SRL VASLUI</t>
  </si>
  <si>
    <t>SC TEO CLINIK SRL VASLUI</t>
  </si>
  <si>
    <t>SC MEDICAL COMPANY NEGRESTI</t>
  </si>
  <si>
    <t>SC BEATRICE NEGRESTI</t>
  </si>
  <si>
    <t>SC CLINICAL TEST BARLAD</t>
  </si>
  <si>
    <t>TOTAL LABORATOARE</t>
  </si>
  <si>
    <t>AUDIOSAN SRL VASLUI</t>
  </si>
  <si>
    <t>LABORATOR</t>
  </si>
  <si>
    <t xml:space="preserve">  PENTRU ANALIZE DE LABORATOR</t>
  </si>
  <si>
    <t>Criterii de evaluare resurse 50%</t>
  </si>
  <si>
    <t>Criteriul de calitate 50%</t>
  </si>
  <si>
    <t>Punctaj  evaluare</t>
  </si>
  <si>
    <t>suma</t>
  </si>
  <si>
    <t>SR EN ISO 15189</t>
  </si>
  <si>
    <t>7=2+4+6</t>
  </si>
  <si>
    <t>MEDICAL COMPANY NEGRESTI</t>
  </si>
  <si>
    <t>BEATRICE NEGRESTI</t>
  </si>
  <si>
    <t>CLINICAL TEST BD</t>
  </si>
  <si>
    <t>SILVAMED VASLUI</t>
  </si>
  <si>
    <t>AUDIOSAN VASLUI</t>
  </si>
  <si>
    <t>TOTAL</t>
  </si>
  <si>
    <t>suma pe criteriu</t>
  </si>
  <si>
    <t>valoare punct pe criteriu</t>
  </si>
  <si>
    <t>Intocmit,</t>
  </si>
  <si>
    <t>Cosma Marian</t>
  </si>
  <si>
    <t>Cons.Cosma Marian</t>
  </si>
  <si>
    <t>TRIM.II</t>
  </si>
  <si>
    <t>TRIM III</t>
  </si>
  <si>
    <t>TRIM.IV</t>
  </si>
  <si>
    <t>IANUARIE</t>
  </si>
  <si>
    <t>FEBRUARIE</t>
  </si>
  <si>
    <t>MARTIE</t>
  </si>
  <si>
    <t>APRILIE</t>
  </si>
  <si>
    <t>MAI</t>
  </si>
  <si>
    <t>IUNIE</t>
  </si>
  <si>
    <t>AUGUST</t>
  </si>
  <si>
    <t>SEPTEMBRIE</t>
  </si>
  <si>
    <t>OCTOMBRIE</t>
  </si>
  <si>
    <t>NOIEMBRIE</t>
  </si>
  <si>
    <t>DECEMBRIE</t>
  </si>
  <si>
    <t>50%</t>
  </si>
  <si>
    <t xml:space="preserve"> 50%    Pct./fiecare participare cuprinsa in anexa </t>
  </si>
  <si>
    <t>AMB. SPITAL MUN. "DIMITRIE CASTROIAN" HUSI</t>
  </si>
  <si>
    <t>AMBULAT. SPITAL HUSI</t>
  </si>
  <si>
    <t xml:space="preserve"> TOTAL sume angajate IAN-DEC 2015</t>
  </si>
  <si>
    <t>TRIM.I 2015</t>
  </si>
  <si>
    <t xml:space="preserve"> IULIE 2015</t>
  </si>
  <si>
    <t>2=6+10+14+18</t>
  </si>
  <si>
    <t>KATIMED SRL VASLUI</t>
  </si>
  <si>
    <t>KATIMED SRL VASLUI *</t>
  </si>
  <si>
    <t xml:space="preserve">  SITUATIA SUMELOR ANGAJATE lunar  MAI-IUNIE 2015</t>
  </si>
  <si>
    <t xml:space="preserve">  SITUATIA SUMELOR ANGAJATE lunar  IULIE-OCT 2015</t>
  </si>
  <si>
    <t xml:space="preserve">  SITUATIA SUMELOR ANGAJATE lunar   NOV+DEC</t>
  </si>
  <si>
    <t>Valori de contract LUNAR MAI-IUNIE 2015, cf modificari punctaje</t>
  </si>
  <si>
    <t>Valori initiale calculate MAI-IUNIE</t>
  </si>
  <si>
    <t>Regularizare cf modificari punctaje</t>
  </si>
  <si>
    <t>9=7-8</t>
  </si>
  <si>
    <t>NOTA: Recalcul sume, conform modificarii punctajelor</t>
  </si>
  <si>
    <t>Modificare punctaj SC SILVAMED SRL Vaslui, cf adresa nr.12/05,05,2015, inregistrata la CAS VS sub nr.13962/06,05,2015 la subcriteriul SR EN ISO 15189 de la 135 puncte la 83 puncte.</t>
  </si>
  <si>
    <t>Modificare punctaj SC KATIMED  SRL Vaslui, cf adresa nr.229/08,05,2015, inregistrata la CAS VS sub nr.14132/11,05,2015 la resurse de la 458,60 puncte la 450 puncte.</t>
  </si>
  <si>
    <t>credit angajament laboratoare 65% lunar mai-iunie 2015</t>
  </si>
  <si>
    <t>credit angajament laboratoare 65% lunar  iulie-oct  2015</t>
  </si>
  <si>
    <t>credit angajament laboratoare 65% lunar  nov-dec  2015</t>
  </si>
  <si>
    <t>Valori de contract LUNAR IULIE-OCT 2015, cf modificari punctaje</t>
  </si>
  <si>
    <t>Valori initiale calculate IULIE-OCT</t>
  </si>
  <si>
    <t>Valori de contract LUNAR NOV-DEC 2015, cf modificari punctaje</t>
  </si>
  <si>
    <t>Valori initiale calculate NOV-DEC</t>
  </si>
  <si>
    <t xml:space="preserve">                   SITUATIA  VALORILOR DE CONTRACT IAN-DEC 2015</t>
  </si>
  <si>
    <t>Regularizare cf.modificarilor de punctaj la data de 19,05,2015</t>
  </si>
  <si>
    <t xml:space="preserve">                            CF.  REGULARIZARE LA DATA DE 19,05,2015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</si>
</sst>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18]d\ mmmm\ yyyy"/>
    <numFmt numFmtId="174" formatCode="[$-418]mmmmm\-yy;@"/>
    <numFmt numFmtId="175" formatCode="[$-418]mmmm\-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color indexed="12"/>
      <name val="Arial"/>
      <family val="2"/>
    </font>
    <font>
      <sz val="10"/>
      <name val="Contemporan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4"/>
      <name val="Times New Roman"/>
      <family val="1"/>
    </font>
    <font>
      <sz val="11"/>
      <name val="ContemporanR"/>
      <family val="2"/>
    </font>
    <font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" fontId="9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3" fillId="0" borderId="0" xfId="0" applyFont="1" applyAlignment="1">
      <alignment/>
    </xf>
    <xf numFmtId="0" fontId="14" fillId="3" borderId="1" xfId="0" applyFont="1" applyFill="1" applyBorder="1" applyAlignment="1" applyProtection="1">
      <alignment horizontal="center"/>
      <protection/>
    </xf>
    <xf numFmtId="0" fontId="14" fillId="3" borderId="2" xfId="0" applyFont="1" applyFill="1" applyBorder="1" applyAlignment="1" applyProtection="1">
      <alignment horizontal="center"/>
      <protection/>
    </xf>
    <xf numFmtId="0" fontId="15" fillId="3" borderId="2" xfId="0" applyFont="1" applyFill="1" applyBorder="1" applyAlignment="1" applyProtection="1">
      <alignment horizontal="center"/>
      <protection/>
    </xf>
    <xf numFmtId="49" fontId="0" fillId="5" borderId="1" xfId="0" applyNumberFormat="1" applyFill="1" applyBorder="1" applyAlignment="1">
      <alignment horizontal="center" vertical="center" wrapText="1"/>
    </xf>
    <xf numFmtId="49" fontId="0" fillId="5" borderId="0" xfId="0" applyNumberFormat="1" applyFill="1" applyBorder="1" applyAlignment="1">
      <alignment horizontal="center" vertical="distributed" wrapText="1"/>
    </xf>
    <xf numFmtId="0" fontId="0" fillId="5" borderId="2" xfId="0" applyFill="1" applyBorder="1" applyAlignment="1">
      <alignment horizontal="center" vertical="center" wrapText="1"/>
    </xf>
    <xf numFmtId="0" fontId="14" fillId="3" borderId="3" xfId="0" applyFont="1" applyFill="1" applyBorder="1" applyAlignment="1" applyProtection="1">
      <alignment horizontal="center"/>
      <protection/>
    </xf>
    <xf numFmtId="4" fontId="0" fillId="5" borderId="4" xfId="0" applyNumberFormat="1" applyFill="1" applyBorder="1" applyAlignment="1">
      <alignment horizontal="center" vertical="distributed" wrapText="1"/>
    </xf>
    <xf numFmtId="4" fontId="0" fillId="5" borderId="3" xfId="0" applyNumberForma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5" xfId="0" applyFill="1" applyBorder="1" applyAlignment="1">
      <alignment/>
    </xf>
    <xf numFmtId="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0" fillId="0" borderId="7" xfId="0" applyFont="1" applyFill="1" applyBorder="1" applyAlignment="1">
      <alignment wrapText="1"/>
    </xf>
    <xf numFmtId="4" fontId="3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7" xfId="0" applyFill="1" applyBorder="1" applyAlignment="1">
      <alignment/>
    </xf>
    <xf numFmtId="4" fontId="3" fillId="0" borderId="8" xfId="0" applyNumberFormat="1" applyFont="1" applyBorder="1" applyAlignment="1">
      <alignment horizontal="center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4" fontId="17" fillId="0" borderId="9" xfId="0" applyNumberFormat="1" applyFont="1" applyFill="1" applyBorder="1" applyAlignment="1" applyProtection="1">
      <alignment horizontal="left" vertical="center"/>
      <protection/>
    </xf>
    <xf numFmtId="4" fontId="18" fillId="0" borderId="9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17" fillId="0" borderId="8" xfId="0" applyNumberFormat="1" applyFont="1" applyFill="1" applyBorder="1" applyAlignment="1" applyProtection="1">
      <alignment horizontal="left" vertical="center"/>
      <protection/>
    </xf>
    <xf numFmtId="4" fontId="3" fillId="6" borderId="8" xfId="0" applyNumberFormat="1" applyFont="1" applyFill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" fontId="15" fillId="0" borderId="0" xfId="0" applyNumberFormat="1" applyFont="1" applyAlignment="1">
      <alignment/>
    </xf>
    <xf numFmtId="0" fontId="0" fillId="0" borderId="16" xfId="0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4" fontId="22" fillId="0" borderId="8" xfId="0" applyNumberFormat="1" applyFont="1" applyBorder="1" applyAlignment="1">
      <alignment horizontal="right" wrapText="1"/>
    </xf>
    <xf numFmtId="4" fontId="3" fillId="7" borderId="1" xfId="0" applyNumberFormat="1" applyFont="1" applyFill="1" applyBorder="1" applyAlignment="1">
      <alignment horizontal="center" vertical="center"/>
    </xf>
    <xf numFmtId="4" fontId="3" fillId="7" borderId="17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75" fontId="3" fillId="7" borderId="2" xfId="0" applyNumberFormat="1" applyFont="1" applyFill="1" applyBorder="1" applyAlignment="1">
      <alignment horizontal="center"/>
    </xf>
    <xf numFmtId="175" fontId="3" fillId="7" borderId="18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3" fillId="7" borderId="2" xfId="0" applyNumberFormat="1" applyFont="1" applyFill="1" applyBorder="1" applyAlignment="1">
      <alignment horizontal="center"/>
    </xf>
    <xf numFmtId="0" fontId="3" fillId="7" borderId="18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4" fontId="11" fillId="0" borderId="8" xfId="0" applyNumberFormat="1" applyFont="1" applyBorder="1" applyAlignment="1">
      <alignment/>
    </xf>
    <xf numFmtId="4" fontId="20" fillId="0" borderId="8" xfId="0" applyNumberFormat="1" applyFont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left" wrapText="1"/>
    </xf>
    <xf numFmtId="4" fontId="22" fillId="0" borderId="0" xfId="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 applyAlignment="1">
      <alignment horizontal="right"/>
    </xf>
    <xf numFmtId="17" fontId="6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right"/>
    </xf>
    <xf numFmtId="0" fontId="9" fillId="0" borderId="19" xfId="0" applyFont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49" fontId="3" fillId="5" borderId="0" xfId="0" applyNumberFormat="1" applyFont="1" applyFill="1" applyBorder="1" applyAlignment="1">
      <alignment horizontal="center" vertical="distributed" wrapText="1"/>
    </xf>
    <xf numFmtId="49" fontId="3" fillId="5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11" fillId="0" borderId="0" xfId="0" applyFont="1" applyFill="1" applyAlignment="1">
      <alignment horizontal="right"/>
    </xf>
    <xf numFmtId="4" fontId="3" fillId="0" borderId="8" xfId="0" applyNumberFormat="1" applyFont="1" applyBorder="1" applyAlignment="1">
      <alignment/>
    </xf>
    <xf numFmtId="0" fontId="3" fillId="7" borderId="23" xfId="0" applyNumberFormat="1" applyFont="1" applyFill="1" applyBorder="1" applyAlignment="1">
      <alignment horizontal="center"/>
    </xf>
    <xf numFmtId="0" fontId="3" fillId="7" borderId="24" xfId="0" applyNumberFormat="1" applyFont="1" applyFill="1" applyBorder="1" applyAlignment="1">
      <alignment horizontal="center"/>
    </xf>
    <xf numFmtId="4" fontId="11" fillId="0" borderId="9" xfId="0" applyNumberFormat="1" applyFont="1" applyBorder="1" applyAlignment="1">
      <alignment/>
    </xf>
    <xf numFmtId="0" fontId="0" fillId="0" borderId="0" xfId="0" applyFill="1" applyAlignment="1">
      <alignment horizontal="right"/>
    </xf>
    <xf numFmtId="4" fontId="25" fillId="0" borderId="9" xfId="0" applyNumberFormat="1" applyFont="1" applyBorder="1" applyAlignment="1" applyProtection="1">
      <alignment vertical="center"/>
      <protection/>
    </xf>
    <xf numFmtId="4" fontId="25" fillId="0" borderId="8" xfId="0" applyNumberFormat="1" applyFont="1" applyBorder="1" applyAlignment="1" applyProtection="1">
      <alignment vertical="center"/>
      <protection/>
    </xf>
    <xf numFmtId="4" fontId="25" fillId="0" borderId="8" xfId="0" applyNumberFormat="1" applyFont="1" applyBorder="1" applyAlignment="1" applyProtection="1">
      <alignment horizontal="right" vertical="center"/>
      <protection/>
    </xf>
    <xf numFmtId="10" fontId="26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27" fillId="0" borderId="0" xfId="0" applyNumberFormat="1" applyFont="1" applyAlignment="1">
      <alignment/>
    </xf>
    <xf numFmtId="0" fontId="3" fillId="7" borderId="19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/>
    </xf>
    <xf numFmtId="4" fontId="25" fillId="0" borderId="25" xfId="0" applyNumberFormat="1" applyFont="1" applyBorder="1" applyAlignment="1" applyProtection="1">
      <alignment vertical="center"/>
      <protection/>
    </xf>
    <xf numFmtId="0" fontId="0" fillId="2" borderId="20" xfId="0" applyFill="1" applyBorder="1" applyAlignment="1">
      <alignment/>
    </xf>
    <xf numFmtId="0" fontId="10" fillId="2" borderId="14" xfId="0" applyFont="1" applyFill="1" applyBorder="1" applyAlignment="1" applyProtection="1">
      <alignment horizontal="center" vertical="center"/>
      <protection/>
    </xf>
    <xf numFmtId="4" fontId="2" fillId="2" borderId="2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4" fontId="11" fillId="0" borderId="0" xfId="0" applyNumberFormat="1" applyFont="1" applyAlignment="1">
      <alignment/>
    </xf>
    <xf numFmtId="0" fontId="0" fillId="0" borderId="0" xfId="0" applyFont="1" applyAlignment="1">
      <alignment/>
    </xf>
    <xf numFmtId="4" fontId="3" fillId="0" borderId="8" xfId="0" applyNumberFormat="1" applyFont="1" applyFill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4" fontId="3" fillId="0" borderId="26" xfId="0" applyNumberFormat="1" applyFont="1" applyBorder="1" applyAlignment="1">
      <alignment/>
    </xf>
    <xf numFmtId="0" fontId="5" fillId="7" borderId="20" xfId="0" applyFont="1" applyFill="1" applyBorder="1" applyAlignment="1" applyProtection="1">
      <alignment horizontal="center" vertical="center"/>
      <protection/>
    </xf>
    <xf numFmtId="4" fontId="3" fillId="7" borderId="13" xfId="0" applyNumberFormat="1" applyFont="1" applyFill="1" applyBorder="1" applyAlignment="1">
      <alignment/>
    </xf>
    <xf numFmtId="4" fontId="3" fillId="7" borderId="19" xfId="0" applyNumberFormat="1" applyFont="1" applyFill="1" applyBorder="1" applyAlignment="1">
      <alignment/>
    </xf>
    <xf numFmtId="4" fontId="6" fillId="7" borderId="20" xfId="0" applyNumberFormat="1" applyFont="1" applyFill="1" applyBorder="1" applyAlignment="1">
      <alignment/>
    </xf>
    <xf numFmtId="0" fontId="16" fillId="8" borderId="20" xfId="0" applyFont="1" applyFill="1" applyBorder="1" applyAlignment="1" applyProtection="1">
      <alignment horizontal="center"/>
      <protection/>
    </xf>
    <xf numFmtId="0" fontId="9" fillId="8" borderId="13" xfId="0" applyFont="1" applyFill="1" applyBorder="1" applyAlignment="1">
      <alignment horizontal="center"/>
    </xf>
    <xf numFmtId="0" fontId="9" fillId="8" borderId="23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4" fontId="21" fillId="9" borderId="12" xfId="0" applyNumberFormat="1" applyFont="1" applyFill="1" applyBorder="1" applyAlignment="1">
      <alignment/>
    </xf>
    <xf numFmtId="4" fontId="21" fillId="9" borderId="27" xfId="0" applyNumberFormat="1" applyFont="1" applyFill="1" applyBorder="1" applyAlignment="1">
      <alignment/>
    </xf>
    <xf numFmtId="4" fontId="21" fillId="0" borderId="8" xfId="0" applyNumberFormat="1" applyFont="1" applyBorder="1" applyAlignment="1">
      <alignment horizontal="right" wrapText="1"/>
    </xf>
    <xf numFmtId="0" fontId="3" fillId="10" borderId="24" xfId="0" applyNumberFormat="1" applyFont="1" applyFill="1" applyBorder="1" applyAlignment="1">
      <alignment horizontal="center"/>
    </xf>
    <xf numFmtId="0" fontId="3" fillId="10" borderId="28" xfId="0" applyNumberFormat="1" applyFont="1" applyFill="1" applyBorder="1" applyAlignment="1">
      <alignment horizontal="center"/>
    </xf>
    <xf numFmtId="4" fontId="22" fillId="0" borderId="9" xfId="0" applyNumberFormat="1" applyFont="1" applyFill="1" applyBorder="1" applyAlignment="1">
      <alignment/>
    </xf>
    <xf numFmtId="4" fontId="22" fillId="0" borderId="8" xfId="0" applyNumberFormat="1" applyFont="1" applyFill="1" applyBorder="1" applyAlignment="1">
      <alignment/>
    </xf>
    <xf numFmtId="4" fontId="22" fillId="0" borderId="25" xfId="0" applyNumberFormat="1" applyFont="1" applyFill="1" applyBorder="1" applyAlignment="1">
      <alignment/>
    </xf>
    <xf numFmtId="4" fontId="3" fillId="10" borderId="1" xfId="0" applyNumberFormat="1" applyFont="1" applyFill="1" applyBorder="1" applyAlignment="1">
      <alignment horizontal="center" vertical="center"/>
    </xf>
    <xf numFmtId="4" fontId="3" fillId="10" borderId="29" xfId="0" applyNumberFormat="1" applyFont="1" applyFill="1" applyBorder="1" applyAlignment="1">
      <alignment horizontal="center" vertical="center"/>
    </xf>
    <xf numFmtId="4" fontId="3" fillId="10" borderId="17" xfId="0" applyNumberFormat="1" applyFont="1" applyFill="1" applyBorder="1" applyAlignment="1">
      <alignment horizontal="center" vertical="center"/>
    </xf>
    <xf numFmtId="175" fontId="3" fillId="10" borderId="2" xfId="0" applyNumberFormat="1" applyFont="1" applyFill="1" applyBorder="1" applyAlignment="1">
      <alignment horizontal="center"/>
    </xf>
    <xf numFmtId="175" fontId="3" fillId="10" borderId="30" xfId="0" applyNumberFormat="1" applyFont="1" applyFill="1" applyBorder="1" applyAlignment="1">
      <alignment horizontal="center"/>
    </xf>
    <xf numFmtId="175" fontId="3" fillId="10" borderId="18" xfId="0" applyNumberFormat="1" applyFont="1" applyFill="1" applyBorder="1" applyAlignment="1">
      <alignment horizontal="center"/>
    </xf>
    <xf numFmtId="0" fontId="3" fillId="10" borderId="2" xfId="0" applyNumberFormat="1" applyFont="1" applyFill="1" applyBorder="1" applyAlignment="1">
      <alignment horizontal="center"/>
    </xf>
    <xf numFmtId="0" fontId="3" fillId="10" borderId="30" xfId="0" applyNumberFormat="1" applyFont="1" applyFill="1" applyBorder="1" applyAlignment="1">
      <alignment horizontal="center"/>
    </xf>
    <xf numFmtId="0" fontId="3" fillId="1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right" vertical="center" wrapText="1"/>
    </xf>
    <xf numFmtId="4" fontId="20" fillId="2" borderId="20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10" borderId="23" xfId="0" applyNumberFormat="1" applyFont="1" applyFill="1" applyBorder="1" applyAlignment="1">
      <alignment horizontal="center"/>
    </xf>
    <xf numFmtId="4" fontId="22" fillId="0" borderId="31" xfId="0" applyNumberFormat="1" applyFont="1" applyFill="1" applyBorder="1" applyAlignment="1">
      <alignment/>
    </xf>
    <xf numFmtId="4" fontId="22" fillId="0" borderId="27" xfId="0" applyNumberFormat="1" applyFont="1" applyFill="1" applyBorder="1" applyAlignment="1">
      <alignment/>
    </xf>
    <xf numFmtId="4" fontId="22" fillId="0" borderId="32" xfId="0" applyNumberFormat="1" applyFont="1" applyFill="1" applyBorder="1" applyAlignment="1">
      <alignment/>
    </xf>
    <xf numFmtId="4" fontId="20" fillId="2" borderId="15" xfId="0" applyNumberFormat="1" applyFont="1" applyFill="1" applyBorder="1" applyAlignment="1">
      <alignment horizontal="right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/>
    </xf>
    <xf numFmtId="4" fontId="22" fillId="0" borderId="12" xfId="0" applyNumberFormat="1" applyFont="1" applyFill="1" applyBorder="1" applyAlignment="1">
      <alignment/>
    </xf>
    <xf numFmtId="4" fontId="22" fillId="0" borderId="26" xfId="0" applyNumberFormat="1" applyFont="1" applyFill="1" applyBorder="1" applyAlignment="1">
      <alignment/>
    </xf>
    <xf numFmtId="4" fontId="20" fillId="2" borderId="19" xfId="0" applyNumberFormat="1" applyFont="1" applyFill="1" applyBorder="1" applyAlignment="1">
      <alignment horizontal="right" vertical="center" wrapText="1"/>
    </xf>
    <xf numFmtId="4" fontId="3" fillId="10" borderId="21" xfId="0" applyNumberFormat="1" applyFont="1" applyFill="1" applyBorder="1" applyAlignment="1">
      <alignment horizontal="center" vertical="center"/>
    </xf>
    <xf numFmtId="175" fontId="3" fillId="10" borderId="0" xfId="0" applyNumberFormat="1" applyFont="1" applyFill="1" applyBorder="1" applyAlignment="1">
      <alignment horizontal="center"/>
    </xf>
    <xf numFmtId="0" fontId="3" fillId="10" borderId="20" xfId="0" applyNumberFormat="1" applyFont="1" applyFill="1" applyBorder="1" applyAlignment="1">
      <alignment horizontal="center"/>
    </xf>
    <xf numFmtId="4" fontId="20" fillId="0" borderId="33" xfId="0" applyNumberFormat="1" applyFont="1" applyFill="1" applyBorder="1" applyAlignment="1">
      <alignment/>
    </xf>
    <xf numFmtId="4" fontId="20" fillId="0" borderId="34" xfId="0" applyNumberFormat="1" applyFont="1" applyFill="1" applyBorder="1" applyAlignment="1">
      <alignment/>
    </xf>
    <xf numFmtId="4" fontId="20" fillId="0" borderId="35" xfId="0" applyNumberFormat="1" applyFont="1" applyFill="1" applyBorder="1" applyAlignment="1">
      <alignment/>
    </xf>
    <xf numFmtId="4" fontId="25" fillId="0" borderId="10" xfId="0" applyNumberFormat="1" applyFont="1" applyBorder="1" applyAlignment="1" applyProtection="1">
      <alignment vertical="center"/>
      <protection/>
    </xf>
    <xf numFmtId="4" fontId="25" fillId="0" borderId="12" xfId="0" applyNumberFormat="1" applyFont="1" applyBorder="1" applyAlignment="1" applyProtection="1">
      <alignment vertical="center"/>
      <protection/>
    </xf>
    <xf numFmtId="4" fontId="25" fillId="0" borderId="12" xfId="0" applyNumberFormat="1" applyFont="1" applyBorder="1" applyAlignment="1" applyProtection="1">
      <alignment horizontal="right" vertical="center"/>
      <protection/>
    </xf>
    <xf numFmtId="4" fontId="25" fillId="0" borderId="26" xfId="0" applyNumberFormat="1" applyFont="1" applyBorder="1" applyAlignment="1" applyProtection="1">
      <alignment vertical="center"/>
      <protection/>
    </xf>
    <xf numFmtId="4" fontId="2" fillId="2" borderId="19" xfId="0" applyNumberFormat="1" applyFont="1" applyFill="1" applyBorder="1" applyAlignment="1">
      <alignment horizontal="right" vertical="center" wrapText="1"/>
    </xf>
    <xf numFmtId="4" fontId="3" fillId="7" borderId="29" xfId="0" applyNumberFormat="1" applyFont="1" applyFill="1" applyBorder="1" applyAlignment="1">
      <alignment horizontal="center" vertical="center"/>
    </xf>
    <xf numFmtId="0" fontId="3" fillId="7" borderId="28" xfId="0" applyNumberFormat="1" applyFont="1" applyFill="1" applyBorder="1" applyAlignment="1">
      <alignment horizontal="center" wrapText="1"/>
    </xf>
    <xf numFmtId="4" fontId="25" fillId="0" borderId="31" xfId="0" applyNumberFormat="1" applyFont="1" applyBorder="1" applyAlignment="1" applyProtection="1">
      <alignment vertical="center"/>
      <protection/>
    </xf>
    <xf numFmtId="4" fontId="25" fillId="0" borderId="27" xfId="0" applyNumberFormat="1" applyFont="1" applyBorder="1" applyAlignment="1" applyProtection="1">
      <alignment vertical="center"/>
      <protection/>
    </xf>
    <xf numFmtId="4" fontId="25" fillId="0" borderId="27" xfId="0" applyNumberFormat="1" applyFont="1" applyBorder="1" applyAlignment="1" applyProtection="1">
      <alignment horizontal="right" vertical="center"/>
      <protection/>
    </xf>
    <xf numFmtId="4" fontId="25" fillId="0" borderId="32" xfId="0" applyNumberFormat="1" applyFont="1" applyBorder="1" applyAlignment="1" applyProtection="1">
      <alignment vertical="center"/>
      <protection/>
    </xf>
    <xf numFmtId="4" fontId="2" fillId="2" borderId="15" xfId="0" applyNumberFormat="1" applyFont="1" applyFill="1" applyBorder="1" applyAlignment="1">
      <alignment horizontal="right" vertical="center" wrapText="1"/>
    </xf>
    <xf numFmtId="0" fontId="3" fillId="3" borderId="20" xfId="0" applyNumberFormat="1" applyFont="1" applyFill="1" applyBorder="1" applyAlignment="1">
      <alignment horizontal="center"/>
    </xf>
    <xf numFmtId="4" fontId="2" fillId="3" borderId="33" xfId="0" applyNumberFormat="1" applyFont="1" applyFill="1" applyBorder="1" applyAlignment="1">
      <alignment/>
    </xf>
    <xf numFmtId="4" fontId="2" fillId="3" borderId="34" xfId="0" applyNumberFormat="1" applyFont="1" applyFill="1" applyBorder="1" applyAlignment="1">
      <alignment/>
    </xf>
    <xf numFmtId="4" fontId="2" fillId="3" borderId="35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175" fontId="3" fillId="7" borderId="30" xfId="0" applyNumberFormat="1" applyFont="1" applyFill="1" applyBorder="1" applyAlignment="1">
      <alignment horizontal="center"/>
    </xf>
    <xf numFmtId="0" fontId="3" fillId="7" borderId="30" xfId="0" applyNumberFormat="1" applyFont="1" applyFill="1" applyBorder="1" applyAlignment="1">
      <alignment horizontal="center"/>
    </xf>
    <xf numFmtId="0" fontId="3" fillId="7" borderId="28" xfId="0" applyNumberFormat="1" applyFont="1" applyFill="1" applyBorder="1" applyAlignment="1">
      <alignment horizontal="center"/>
    </xf>
    <xf numFmtId="4" fontId="11" fillId="0" borderId="31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32" xfId="0" applyNumberFormat="1" applyFont="1" applyBorder="1" applyAlignment="1">
      <alignment/>
    </xf>
    <xf numFmtId="0" fontId="3" fillId="0" borderId="0" xfId="0" applyFont="1" applyAlignment="1">
      <alignment horizontal="right"/>
    </xf>
    <xf numFmtId="4" fontId="3" fillId="10" borderId="8" xfId="0" applyNumberFormat="1" applyFont="1" applyFill="1" applyBorder="1" applyAlignment="1">
      <alignment horizontal="center" vertical="center" wrapText="1"/>
    </xf>
    <xf numFmtId="3" fontId="3" fillId="10" borderId="8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/>
    </xf>
    <xf numFmtId="0" fontId="14" fillId="3" borderId="20" xfId="0" applyFont="1" applyFill="1" applyBorder="1" applyAlignment="1" applyProtection="1">
      <alignment horizontal="center"/>
      <protection/>
    </xf>
    <xf numFmtId="0" fontId="0" fillId="5" borderId="13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4" fontId="0" fillId="5" borderId="14" xfId="0" applyNumberFormat="1" applyFill="1" applyBorder="1" applyAlignment="1">
      <alignment horizontal="center" vertical="distributed" wrapText="1"/>
    </xf>
    <xf numFmtId="4" fontId="3" fillId="7" borderId="20" xfId="0" applyNumberFormat="1" applyFont="1" applyFill="1" applyBorder="1" applyAlignment="1">
      <alignment horizontal="center" vertical="center" wrapText="1"/>
    </xf>
    <xf numFmtId="4" fontId="3" fillId="7" borderId="14" xfId="0" applyNumberFormat="1" applyFont="1" applyFill="1" applyBorder="1" applyAlignment="1">
      <alignment horizontal="center" vertical="center" wrapText="1"/>
    </xf>
    <xf numFmtId="4" fontId="3" fillId="7" borderId="24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3" fontId="3" fillId="0" borderId="9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/>
    </xf>
    <xf numFmtId="0" fontId="3" fillId="0" borderId="9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4" fontId="17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/>
    </xf>
    <xf numFmtId="4" fontId="0" fillId="5" borderId="0" xfId="0" applyNumberFormat="1" applyFill="1" applyBorder="1" applyAlignment="1">
      <alignment horizontal="center" vertical="distributed" wrapText="1"/>
    </xf>
    <xf numFmtId="3" fontId="3" fillId="0" borderId="9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0" fillId="5" borderId="2" xfId="0" applyNumberForma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0" fontId="27" fillId="0" borderId="0" xfId="0" applyNumberFormat="1" applyFont="1" applyFill="1" applyAlignment="1">
      <alignment/>
    </xf>
    <xf numFmtId="10" fontId="2" fillId="0" borderId="0" xfId="0" applyNumberFormat="1" applyFont="1" applyAlignment="1">
      <alignment/>
    </xf>
    <xf numFmtId="0" fontId="8" fillId="3" borderId="14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/>
    </xf>
    <xf numFmtId="4" fontId="6" fillId="0" borderId="40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7" borderId="19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3" fillId="0" borderId="6" xfId="0" applyFont="1" applyFill="1" applyBorder="1" applyAlignment="1">
      <alignment horizontal="right"/>
    </xf>
    <xf numFmtId="4" fontId="6" fillId="0" borderId="42" xfId="0" applyNumberFormat="1" applyFont="1" applyBorder="1" applyAlignment="1">
      <alignment/>
    </xf>
    <xf numFmtId="0" fontId="11" fillId="4" borderId="0" xfId="0" applyFont="1" applyFill="1" applyAlignment="1">
      <alignment horizontal="right"/>
    </xf>
    <xf numFmtId="4" fontId="10" fillId="0" borderId="0" xfId="0" applyNumberFormat="1" applyFont="1" applyFill="1" applyBorder="1" applyAlignment="1" applyProtection="1">
      <alignment horizontal="left" vertical="center"/>
      <protection/>
    </xf>
    <xf numFmtId="4" fontId="3" fillId="7" borderId="29" xfId="0" applyNumberFormat="1" applyFont="1" applyFill="1" applyBorder="1" applyAlignment="1">
      <alignment horizontal="center" vertical="center"/>
    </xf>
    <xf numFmtId="4" fontId="3" fillId="7" borderId="30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4" fontId="21" fillId="9" borderId="27" xfId="0" applyNumberFormat="1" applyFont="1" applyFill="1" applyBorder="1" applyAlignment="1">
      <alignment horizontal="right"/>
    </xf>
    <xf numFmtId="4" fontId="21" fillId="9" borderId="8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45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5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A1">
      <pane xSplit="2" topLeftCell="C1" activePane="topRight" state="frozen"/>
      <selection pane="topLeft" activeCell="A1" sqref="A1"/>
      <selection pane="topRight" activeCell="C34" sqref="C34"/>
    </sheetView>
  </sheetViews>
  <sheetFormatPr defaultColWidth="9.140625" defaultRowHeight="12.75"/>
  <cols>
    <col min="1" max="1" width="11.7109375" style="0" bestFit="1" customWidth="1"/>
    <col min="2" max="2" width="41.00390625" style="0" customWidth="1"/>
    <col min="3" max="3" width="18.8515625" style="0" customWidth="1"/>
    <col min="4" max="4" width="16.57421875" style="0" customWidth="1"/>
    <col min="5" max="5" width="17.00390625" style="0" customWidth="1"/>
    <col min="6" max="6" width="15.8515625" style="0" customWidth="1"/>
    <col min="7" max="7" width="15.7109375" style="5" customWidth="1"/>
    <col min="8" max="8" width="14.57421875" style="0" customWidth="1"/>
    <col min="9" max="9" width="15.00390625" style="0" customWidth="1"/>
    <col min="10" max="10" width="14.421875" style="0" customWidth="1"/>
    <col min="11" max="11" width="16.57421875" style="0" customWidth="1"/>
    <col min="12" max="12" width="15.140625" style="0" customWidth="1"/>
    <col min="13" max="14" width="14.7109375" style="6" customWidth="1"/>
    <col min="15" max="15" width="14.57421875" style="6" customWidth="1"/>
    <col min="16" max="16" width="15.7109375" style="0" customWidth="1"/>
    <col min="17" max="17" width="15.8515625" style="0" customWidth="1"/>
    <col min="18" max="18" width="14.28125" style="0" customWidth="1"/>
    <col min="19" max="19" width="17.7109375" style="0" customWidth="1"/>
    <col min="20" max="20" width="11.7109375" style="0" customWidth="1"/>
    <col min="21" max="21" width="14.57421875" style="0" customWidth="1"/>
    <col min="22" max="22" width="12.8515625" style="0" customWidth="1"/>
    <col min="23" max="23" width="13.8515625" style="0" customWidth="1"/>
  </cols>
  <sheetData>
    <row r="1" spans="1:13" ht="18">
      <c r="A1" s="12" t="s">
        <v>1</v>
      </c>
      <c r="B1" s="13"/>
      <c r="C1" s="13"/>
      <c r="D1" s="13"/>
      <c r="H1" s="27"/>
      <c r="I1" s="25"/>
      <c r="K1" s="10"/>
      <c r="L1" s="6"/>
      <c r="M1" s="10"/>
    </row>
    <row r="2" spans="1:13" ht="18">
      <c r="A2" s="13"/>
      <c r="B2" s="13"/>
      <c r="C2" s="13"/>
      <c r="D2" s="13"/>
      <c r="G2"/>
      <c r="H2" s="13"/>
      <c r="I2" s="13"/>
      <c r="K2" s="10"/>
      <c r="L2" s="6"/>
      <c r="M2" s="10"/>
    </row>
    <row r="3" spans="1:12" ht="18">
      <c r="A3" s="13"/>
      <c r="B3" s="13"/>
      <c r="C3" s="13"/>
      <c r="D3" s="13"/>
      <c r="G3"/>
      <c r="H3" s="12"/>
      <c r="I3" s="12"/>
      <c r="L3" s="6"/>
    </row>
    <row r="4" spans="1:12" ht="18">
      <c r="A4" s="13"/>
      <c r="B4" s="14" t="s">
        <v>79</v>
      </c>
      <c r="C4" s="14"/>
      <c r="D4" s="14"/>
      <c r="E4" s="14"/>
      <c r="F4" s="14"/>
      <c r="G4" s="131"/>
      <c r="H4" s="25"/>
      <c r="I4" s="9"/>
      <c r="L4" s="6"/>
    </row>
    <row r="5" spans="1:12" ht="18">
      <c r="A5" s="13"/>
      <c r="B5" s="14" t="s">
        <v>10</v>
      </c>
      <c r="C5" s="14"/>
      <c r="D5" s="14"/>
      <c r="E5" s="14"/>
      <c r="F5" s="14"/>
      <c r="G5" s="14"/>
      <c r="H5" s="3"/>
      <c r="I5" s="3"/>
      <c r="J5" s="3"/>
      <c r="K5" s="3"/>
      <c r="L5" s="6"/>
    </row>
    <row r="6" spans="1:12" ht="18">
      <c r="A6" s="13"/>
      <c r="B6" s="14" t="s">
        <v>81</v>
      </c>
      <c r="C6" s="14"/>
      <c r="D6" s="14"/>
      <c r="E6" s="14"/>
      <c r="F6" s="14"/>
      <c r="G6" s="14"/>
      <c r="H6" s="3"/>
      <c r="I6" s="3"/>
      <c r="J6" s="3"/>
      <c r="K6" s="11"/>
      <c r="L6" s="6"/>
    </row>
    <row r="7" spans="4:15" ht="12.75">
      <c r="D7" s="3"/>
      <c r="E7" s="3"/>
      <c r="F7" s="3"/>
      <c r="G7" s="114"/>
      <c r="H7" s="3"/>
      <c r="I7" s="3"/>
      <c r="M7" s="1"/>
      <c r="N7" s="1"/>
      <c r="O7" s="1"/>
    </row>
    <row r="8" spans="1:12" ht="16.5" thickBot="1">
      <c r="A8" s="15" t="s">
        <v>11</v>
      </c>
      <c r="B8" s="16"/>
      <c r="D8" s="169"/>
      <c r="E8" s="169"/>
      <c r="F8" s="169"/>
      <c r="G8" s="169"/>
      <c r="H8" s="169"/>
      <c r="I8" s="3"/>
      <c r="J8" s="6"/>
      <c r="K8" s="6"/>
      <c r="L8" s="6"/>
    </row>
    <row r="9" spans="1:19" ht="38.25" customHeight="1">
      <c r="A9" s="17" t="s">
        <v>2</v>
      </c>
      <c r="B9" s="286" t="s">
        <v>0</v>
      </c>
      <c r="C9" s="283" t="s">
        <v>56</v>
      </c>
      <c r="D9" s="159"/>
      <c r="E9" s="159"/>
      <c r="F9" s="160"/>
      <c r="G9" s="158"/>
      <c r="H9" s="184"/>
      <c r="I9" s="84"/>
      <c r="J9" s="84"/>
      <c r="K9" s="85" t="s">
        <v>38</v>
      </c>
      <c r="L9" s="281" t="s">
        <v>58</v>
      </c>
      <c r="M9" s="83"/>
      <c r="N9" s="84"/>
      <c r="O9" s="85" t="s">
        <v>39</v>
      </c>
      <c r="P9" s="195"/>
      <c r="Q9" s="84"/>
      <c r="R9" s="84"/>
      <c r="S9" s="86" t="s">
        <v>40</v>
      </c>
    </row>
    <row r="10" spans="1:19" s="8" customFormat="1" ht="12.75" customHeight="1">
      <c r="A10" s="18"/>
      <c r="B10" s="287"/>
      <c r="C10" s="284"/>
      <c r="D10" s="162" t="s">
        <v>41</v>
      </c>
      <c r="E10" s="162" t="s">
        <v>42</v>
      </c>
      <c r="F10" s="163" t="s">
        <v>43</v>
      </c>
      <c r="G10" s="161" t="s">
        <v>57</v>
      </c>
      <c r="H10" s="185" t="s">
        <v>44</v>
      </c>
      <c r="I10" s="88" t="s">
        <v>45</v>
      </c>
      <c r="J10" s="88" t="s">
        <v>46</v>
      </c>
      <c r="K10" s="89">
        <v>2015</v>
      </c>
      <c r="L10" s="282"/>
      <c r="M10" s="87" t="s">
        <v>47</v>
      </c>
      <c r="N10" s="88" t="s">
        <v>48</v>
      </c>
      <c r="O10" s="89">
        <v>2015</v>
      </c>
      <c r="P10" s="209" t="s">
        <v>49</v>
      </c>
      <c r="Q10" s="88" t="s">
        <v>50</v>
      </c>
      <c r="R10" s="88" t="s">
        <v>51</v>
      </c>
      <c r="S10" s="170">
        <v>2015</v>
      </c>
    </row>
    <row r="11" spans="1:19" ht="13.5" customHeight="1" thickBot="1">
      <c r="A11" s="90"/>
      <c r="B11" s="287"/>
      <c r="C11" s="285"/>
      <c r="D11" s="165">
        <v>2015</v>
      </c>
      <c r="E11" s="165">
        <v>2015</v>
      </c>
      <c r="F11" s="166">
        <v>2015</v>
      </c>
      <c r="G11" s="164"/>
      <c r="H11" s="166">
        <v>2015</v>
      </c>
      <c r="I11" s="92">
        <v>2015</v>
      </c>
      <c r="J11" s="92">
        <v>2015</v>
      </c>
      <c r="K11" s="93"/>
      <c r="L11" s="282"/>
      <c r="M11" s="91">
        <v>20145</v>
      </c>
      <c r="N11" s="92">
        <v>2014</v>
      </c>
      <c r="O11" s="93"/>
      <c r="P11" s="210">
        <v>2015</v>
      </c>
      <c r="Q11" s="92">
        <v>2015</v>
      </c>
      <c r="R11" s="92">
        <v>2015</v>
      </c>
      <c r="S11" s="21"/>
    </row>
    <row r="12" spans="1:19" ht="15.75" thickBot="1">
      <c r="A12" s="231">
        <v>0</v>
      </c>
      <c r="B12" s="249">
        <v>1</v>
      </c>
      <c r="C12" s="177" t="s">
        <v>59</v>
      </c>
      <c r="D12" s="154">
        <v>3</v>
      </c>
      <c r="E12" s="172">
        <v>4</v>
      </c>
      <c r="F12" s="153">
        <v>5</v>
      </c>
      <c r="G12" s="186">
        <v>6</v>
      </c>
      <c r="H12" s="154">
        <v>7</v>
      </c>
      <c r="I12" s="111">
        <v>8</v>
      </c>
      <c r="J12" s="112">
        <v>9</v>
      </c>
      <c r="K12" s="202">
        <v>10</v>
      </c>
      <c r="L12" s="196">
        <v>11</v>
      </c>
      <c r="M12" s="111">
        <v>12</v>
      </c>
      <c r="N12" s="112">
        <v>13</v>
      </c>
      <c r="O12" s="202">
        <v>14</v>
      </c>
      <c r="P12" s="211">
        <v>15</v>
      </c>
      <c r="Q12" s="112">
        <v>16</v>
      </c>
      <c r="R12" s="121">
        <v>17</v>
      </c>
      <c r="S12" s="171">
        <v>18</v>
      </c>
    </row>
    <row r="13" spans="1:25" ht="18.75">
      <c r="A13" s="253">
        <v>1</v>
      </c>
      <c r="B13" s="250" t="s">
        <v>3</v>
      </c>
      <c r="C13" s="178">
        <f>G13+K13+O13+S13</f>
        <v>295406.9861326034</v>
      </c>
      <c r="D13" s="173">
        <v>22299.72</v>
      </c>
      <c r="E13" s="155">
        <v>24750.38</v>
      </c>
      <c r="F13" s="180">
        <v>24407.75</v>
      </c>
      <c r="G13" s="187">
        <f aca="true" t="shared" si="0" ref="G13:G26">SUM(D13:F13)</f>
        <v>71457.85</v>
      </c>
      <c r="H13" s="173">
        <v>32698.76</v>
      </c>
      <c r="I13" s="113">
        <f>'LABORATOR MAI-IUNIE 2015'!H17</f>
        <v>31829.2632383304</v>
      </c>
      <c r="J13" s="190">
        <v>31829.2632383304</v>
      </c>
      <c r="K13" s="203">
        <f aca="true" t="shared" si="1" ref="K13:K26">SUM(H13:J13)</f>
        <v>96357.2864766608</v>
      </c>
      <c r="L13" s="197">
        <f>'LABORATOR IULIE-OCT'!H17</f>
        <v>30889.273601594057</v>
      </c>
      <c r="M13" s="115">
        <v>30889.27396674604</v>
      </c>
      <c r="N13" s="206">
        <v>30889.27396674604</v>
      </c>
      <c r="O13" s="203">
        <f aca="true" t="shared" si="2" ref="O13:O26">SUM(L13:N13)</f>
        <v>92667.82153508614</v>
      </c>
      <c r="P13" s="212">
        <v>30889.27396674604</v>
      </c>
      <c r="Q13" s="113">
        <f>'LABORATOR NOV+DEC'!H17</f>
        <v>2017.3770364827533</v>
      </c>
      <c r="R13" s="206">
        <v>2017.377117627637</v>
      </c>
      <c r="S13" s="203">
        <f>P13+Q13+R13</f>
        <v>34924.02812085643</v>
      </c>
      <c r="T13" s="20"/>
      <c r="U13" s="1"/>
      <c r="V13" s="1"/>
      <c r="W13" s="1"/>
      <c r="X13" s="1"/>
      <c r="Y13" s="1"/>
    </row>
    <row r="14" spans="1:25" ht="18.75">
      <c r="A14" s="254">
        <v>2</v>
      </c>
      <c r="B14" s="251" t="s">
        <v>12</v>
      </c>
      <c r="C14" s="178">
        <f aca="true" t="shared" si="3" ref="C14:C27">G14+K14+O14+S14</f>
        <v>213350.89470936268</v>
      </c>
      <c r="D14" s="174">
        <v>16231.33</v>
      </c>
      <c r="E14" s="156">
        <v>18014.91</v>
      </c>
      <c r="F14" s="181">
        <v>17762.19</v>
      </c>
      <c r="G14" s="187">
        <f t="shared" si="0"/>
        <v>52008.42999999999</v>
      </c>
      <c r="H14" s="174">
        <v>23787.38</v>
      </c>
      <c r="I14" s="94">
        <f>'LABORATOR MAI-IUNIE 2015'!H27</f>
        <v>22892.906615511518</v>
      </c>
      <c r="J14" s="191">
        <v>22892.906615511518</v>
      </c>
      <c r="K14" s="204">
        <f t="shared" si="1"/>
        <v>69573.19323102303</v>
      </c>
      <c r="L14" s="198">
        <f>'LABORATOR IULIE-OCT'!H27</f>
        <v>22216.827662246924</v>
      </c>
      <c r="M14" s="116">
        <v>22216.827924879144</v>
      </c>
      <c r="N14" s="207">
        <v>22216.827924879144</v>
      </c>
      <c r="O14" s="204">
        <f t="shared" si="2"/>
        <v>66650.48351200522</v>
      </c>
      <c r="P14" s="213">
        <v>22216.827924879144</v>
      </c>
      <c r="Q14" s="94">
        <f>'LABORATOR NOV+DEC'!H27</f>
        <v>1450.9799915462825</v>
      </c>
      <c r="R14" s="207">
        <v>1450.9800499089984</v>
      </c>
      <c r="S14" s="203">
        <f aca="true" t="shared" si="4" ref="S14:S26">P14+Q14+R14</f>
        <v>25118.787966334425</v>
      </c>
      <c r="T14" s="20"/>
      <c r="U14" s="1"/>
      <c r="V14" s="1"/>
      <c r="W14" s="1"/>
      <c r="X14" s="1"/>
      <c r="Y14" s="1"/>
    </row>
    <row r="15" spans="1:25" ht="18.75">
      <c r="A15" s="254">
        <v>3</v>
      </c>
      <c r="B15" s="251" t="s">
        <v>4</v>
      </c>
      <c r="C15" s="178">
        <f t="shared" si="3"/>
        <v>210521.58211147657</v>
      </c>
      <c r="D15" s="174">
        <v>19591.64</v>
      </c>
      <c r="E15" s="156">
        <v>21746.87</v>
      </c>
      <c r="F15" s="181">
        <v>0</v>
      </c>
      <c r="G15" s="187">
        <f t="shared" si="0"/>
        <v>41338.509999999995</v>
      </c>
      <c r="H15" s="174">
        <v>0</v>
      </c>
      <c r="I15" s="94">
        <f>'LABORATOR MAI-IUNIE 2015'!H18</f>
        <v>28156.663775510457</v>
      </c>
      <c r="J15" s="192">
        <v>28156.663775510457</v>
      </c>
      <c r="K15" s="204">
        <f t="shared" si="1"/>
        <v>56313.32755102091</v>
      </c>
      <c r="L15" s="199">
        <f>'LABORATOR IULIE-OCT'!H18</f>
        <v>27325.13425012149</v>
      </c>
      <c r="M15" s="117">
        <v>27325.13457314064</v>
      </c>
      <c r="N15" s="207">
        <v>27325.13457314064</v>
      </c>
      <c r="O15" s="204">
        <f t="shared" si="2"/>
        <v>81975.40339640278</v>
      </c>
      <c r="P15" s="213">
        <v>27325.13457314064</v>
      </c>
      <c r="Q15" s="94">
        <f>'LABORATOR NOV+DEC'!H18</f>
        <v>1784.6032595651168</v>
      </c>
      <c r="R15" s="207">
        <v>1784.6033313471494</v>
      </c>
      <c r="S15" s="203">
        <f t="shared" si="4"/>
        <v>30894.341164052905</v>
      </c>
      <c r="T15" s="20"/>
      <c r="U15" s="1"/>
      <c r="V15" s="1"/>
      <c r="W15" s="1"/>
      <c r="X15" s="1"/>
      <c r="Y15" s="1"/>
    </row>
    <row r="16" spans="1:25" ht="18.75">
      <c r="A16" s="254">
        <v>4</v>
      </c>
      <c r="B16" s="251" t="s">
        <v>13</v>
      </c>
      <c r="C16" s="178">
        <f t="shared" si="3"/>
        <v>102094.2</v>
      </c>
      <c r="D16" s="174">
        <v>24094.68</v>
      </c>
      <c r="E16" s="156">
        <v>24309.97</v>
      </c>
      <c r="F16" s="181">
        <v>24630.13</v>
      </c>
      <c r="G16" s="187">
        <f t="shared" si="0"/>
        <v>73034.78</v>
      </c>
      <c r="H16" s="174">
        <v>29059.42</v>
      </c>
      <c r="I16" s="94">
        <v>0</v>
      </c>
      <c r="J16" s="192">
        <v>0</v>
      </c>
      <c r="K16" s="204">
        <f t="shared" si="1"/>
        <v>29059.42</v>
      </c>
      <c r="L16" s="199">
        <v>0</v>
      </c>
      <c r="M16" s="117">
        <v>0</v>
      </c>
      <c r="N16" s="207">
        <v>0</v>
      </c>
      <c r="O16" s="204">
        <f t="shared" si="2"/>
        <v>0</v>
      </c>
      <c r="P16" s="213">
        <v>0</v>
      </c>
      <c r="Q16" s="94">
        <v>0</v>
      </c>
      <c r="R16" s="207">
        <v>0</v>
      </c>
      <c r="S16" s="203">
        <v>0</v>
      </c>
      <c r="T16" s="20"/>
      <c r="U16" s="1"/>
      <c r="V16" s="1"/>
      <c r="W16" s="1"/>
      <c r="X16" s="1"/>
      <c r="Y16" s="1"/>
    </row>
    <row r="17" spans="1:25" ht="18.75">
      <c r="A17" s="254">
        <v>5</v>
      </c>
      <c r="B17" s="251" t="s">
        <v>18</v>
      </c>
      <c r="C17" s="178">
        <f t="shared" si="3"/>
        <v>306565.24865573406</v>
      </c>
      <c r="D17" s="174">
        <v>20376.42</v>
      </c>
      <c r="E17" s="156">
        <v>22687.75</v>
      </c>
      <c r="F17" s="181">
        <v>22363.03</v>
      </c>
      <c r="G17" s="188">
        <f t="shared" si="0"/>
        <v>65427.2</v>
      </c>
      <c r="H17" s="174">
        <v>29994.62</v>
      </c>
      <c r="I17" s="94">
        <f>'LABORATOR MAI-IUNIE 2015'!H28</f>
        <v>35140.00812770851</v>
      </c>
      <c r="J17" s="191">
        <v>35140.00812770851</v>
      </c>
      <c r="K17" s="204">
        <f t="shared" si="1"/>
        <v>100274.63625541702</v>
      </c>
      <c r="L17" s="198">
        <f>'LABORATOR IULIE-OCT'!H28</f>
        <v>34102.24475795829</v>
      </c>
      <c r="M17" s="116">
        <v>34102.24516109183</v>
      </c>
      <c r="N17" s="207">
        <v>34102.24516109183</v>
      </c>
      <c r="O17" s="204">
        <f t="shared" si="2"/>
        <v>102306.73508014195</v>
      </c>
      <c r="P17" s="213">
        <v>34102.24516109183</v>
      </c>
      <c r="Q17" s="94">
        <f>'LABORATOR NOV+DEC'!H28</f>
        <v>2227.216034749004</v>
      </c>
      <c r="R17" s="207">
        <v>2227.216124334234</v>
      </c>
      <c r="S17" s="203">
        <f t="shared" si="4"/>
        <v>38556.67732017507</v>
      </c>
      <c r="T17" s="20"/>
      <c r="U17" s="1"/>
      <c r="V17" s="1"/>
      <c r="W17" s="1"/>
      <c r="X17" s="1"/>
      <c r="Y17" s="1"/>
    </row>
    <row r="18" spans="1:25" ht="18.75">
      <c r="A18" s="254">
        <v>6</v>
      </c>
      <c r="B18" s="251" t="s">
        <v>15</v>
      </c>
      <c r="C18" s="178">
        <f t="shared" si="3"/>
        <v>314477.2774543734</v>
      </c>
      <c r="D18" s="174">
        <v>21324.77</v>
      </c>
      <c r="E18" s="156">
        <v>23669.05</v>
      </c>
      <c r="F18" s="181">
        <v>23321.84</v>
      </c>
      <c r="G18" s="188">
        <f t="shared" si="0"/>
        <v>68315.66</v>
      </c>
      <c r="H18" s="174">
        <v>31258.58</v>
      </c>
      <c r="I18" s="94">
        <f>'LABORATOR MAI-IUNIE 2015'!H24</f>
        <v>35765.7092664193</v>
      </c>
      <c r="J18" s="191">
        <v>35765.7092664193</v>
      </c>
      <c r="K18" s="204">
        <f t="shared" si="1"/>
        <v>102789.9985328386</v>
      </c>
      <c r="L18" s="198">
        <f>'LABORATOR IULIE-OCT'!H24</f>
        <v>34709.46753662415</v>
      </c>
      <c r="M18" s="116">
        <v>34709.467946935874</v>
      </c>
      <c r="N18" s="207">
        <v>34709.467946935874</v>
      </c>
      <c r="O18" s="204">
        <f t="shared" si="2"/>
        <v>104128.4034304959</v>
      </c>
      <c r="P18" s="213">
        <v>34709.467946935874</v>
      </c>
      <c r="Q18" s="94">
        <f>'LABORATOR NOV+DEC'!H24</f>
        <v>2266.873726461332</v>
      </c>
      <c r="R18" s="207">
        <v>2266.8738176417123</v>
      </c>
      <c r="S18" s="203">
        <f t="shared" si="4"/>
        <v>39243.215491038914</v>
      </c>
      <c r="T18" s="20"/>
      <c r="U18" s="1"/>
      <c r="V18" s="1"/>
      <c r="W18" s="1"/>
      <c r="X18" s="1"/>
      <c r="Y18" s="1"/>
    </row>
    <row r="19" spans="1:25" ht="18.75">
      <c r="A19" s="254">
        <v>7</v>
      </c>
      <c r="B19" s="251" t="s">
        <v>5</v>
      </c>
      <c r="C19" s="178">
        <f t="shared" si="3"/>
        <v>343808.83315299224</v>
      </c>
      <c r="D19" s="174">
        <v>25792.88</v>
      </c>
      <c r="E19" s="156">
        <v>28627.19</v>
      </c>
      <c r="F19" s="181">
        <v>28226.6</v>
      </c>
      <c r="G19" s="188">
        <f t="shared" si="0"/>
        <v>82646.67</v>
      </c>
      <c r="H19" s="174">
        <v>37801.45</v>
      </c>
      <c r="I19" s="94">
        <f>'LABORATOR MAI-IUNIE 2015'!H19</f>
        <v>37173.296491288966</v>
      </c>
      <c r="J19" s="191">
        <v>37173.296491288966</v>
      </c>
      <c r="K19" s="204">
        <f t="shared" si="1"/>
        <v>112148.04298257793</v>
      </c>
      <c r="L19" s="198">
        <f>'LABORATOR IULIE-OCT'!H19</f>
        <v>36075.48554909099</v>
      </c>
      <c r="M19" s="116">
        <v>36075.48597555084</v>
      </c>
      <c r="N19" s="207">
        <v>36075.48597555084</v>
      </c>
      <c r="O19" s="204">
        <f t="shared" si="2"/>
        <v>108226.45750019266</v>
      </c>
      <c r="P19" s="213">
        <v>36075.48597555084</v>
      </c>
      <c r="Q19" s="94">
        <f>'LABORATOR NOV+DEC'!H19</f>
        <v>2356.0882999510172</v>
      </c>
      <c r="R19" s="207">
        <v>2356.0883947198718</v>
      </c>
      <c r="S19" s="203">
        <f t="shared" si="4"/>
        <v>40787.662670221725</v>
      </c>
      <c r="T19" s="20"/>
      <c r="U19" s="1"/>
      <c r="V19" s="1"/>
      <c r="W19" s="1"/>
      <c r="X19" s="1"/>
      <c r="Y19" s="1"/>
    </row>
    <row r="20" spans="1:25" ht="18.75">
      <c r="A20" s="254">
        <v>8</v>
      </c>
      <c r="B20" s="251" t="s">
        <v>6</v>
      </c>
      <c r="C20" s="178">
        <f t="shared" si="3"/>
        <v>312013.4757395035</v>
      </c>
      <c r="D20" s="174">
        <v>22944.48</v>
      </c>
      <c r="E20" s="156">
        <v>25467.87</v>
      </c>
      <c r="F20" s="181">
        <v>25093.89</v>
      </c>
      <c r="G20" s="188">
        <f t="shared" si="0"/>
        <v>73506.23999999999</v>
      </c>
      <c r="H20" s="174">
        <v>33607.93</v>
      </c>
      <c r="I20" s="94">
        <f>'LABORATOR MAI-IUNIE 2015'!H20</f>
        <v>34100.816278718936</v>
      </c>
      <c r="J20" s="191">
        <v>34100.816278718936</v>
      </c>
      <c r="K20" s="204">
        <f t="shared" si="1"/>
        <v>101809.56255743786</v>
      </c>
      <c r="L20" s="198">
        <f>'LABORATOR IULIE-OCT'!H20</f>
        <v>33093.74257845043</v>
      </c>
      <c r="M20" s="116">
        <v>33093.74296966215</v>
      </c>
      <c r="N20" s="207">
        <v>33093.74296966215</v>
      </c>
      <c r="O20" s="204">
        <f t="shared" si="2"/>
        <v>99281.22851777473</v>
      </c>
      <c r="P20" s="213">
        <v>33093.74296966215</v>
      </c>
      <c r="Q20" s="94">
        <f>'LABORATOR NOV+DEC'!H20</f>
        <v>2161.3508038464242</v>
      </c>
      <c r="R20" s="207">
        <v>2161.35089078236</v>
      </c>
      <c r="S20" s="203">
        <f t="shared" si="4"/>
        <v>37416.44466429093</v>
      </c>
      <c r="T20" s="20"/>
      <c r="U20" s="1"/>
      <c r="V20" s="1"/>
      <c r="W20" s="1"/>
      <c r="X20" s="1"/>
      <c r="Y20" s="1"/>
    </row>
    <row r="21" spans="1:25" ht="18.75">
      <c r="A21" s="254">
        <v>9</v>
      </c>
      <c r="B21" s="251" t="s">
        <v>16</v>
      </c>
      <c r="C21" s="178">
        <f t="shared" si="3"/>
        <v>216488.96322444643</v>
      </c>
      <c r="D21" s="174">
        <v>16477.25</v>
      </c>
      <c r="E21" s="156">
        <v>18296.24</v>
      </c>
      <c r="F21" s="181">
        <v>17950.86</v>
      </c>
      <c r="G21" s="188">
        <f t="shared" si="0"/>
        <v>52724.350000000006</v>
      </c>
      <c r="H21" s="174">
        <v>22148.92</v>
      </c>
      <c r="I21" s="94">
        <f>'LABORATOR MAI-IUNIE 2015'!H25</f>
        <v>23568.702292089918</v>
      </c>
      <c r="J21" s="191">
        <v>23568.702292089918</v>
      </c>
      <c r="K21" s="204">
        <f t="shared" si="1"/>
        <v>69286.32458417983</v>
      </c>
      <c r="L21" s="198">
        <f>'LABORATOR IULIE-OCT'!H25</f>
        <v>22872.66557455732</v>
      </c>
      <c r="M21" s="116">
        <v>22872.665844942414</v>
      </c>
      <c r="N21" s="207">
        <v>22872.665844942414</v>
      </c>
      <c r="O21" s="204">
        <f t="shared" si="2"/>
        <v>68617.99726444215</v>
      </c>
      <c r="P21" s="213">
        <v>22872.665844942414</v>
      </c>
      <c r="Q21" s="94">
        <f>'LABORATOR NOV+DEC'!H25</f>
        <v>1493.8127353982293</v>
      </c>
      <c r="R21" s="207">
        <v>1493.812795483805</v>
      </c>
      <c r="S21" s="203">
        <f t="shared" si="4"/>
        <v>25860.29137582445</v>
      </c>
      <c r="T21" s="20"/>
      <c r="U21" s="1"/>
      <c r="V21" s="1"/>
      <c r="W21" s="1"/>
      <c r="X21" s="1"/>
      <c r="Y21" s="1"/>
    </row>
    <row r="22" spans="1:25" ht="18.75">
      <c r="A22" s="254">
        <v>10</v>
      </c>
      <c r="B22" s="251" t="s">
        <v>9</v>
      </c>
      <c r="C22" s="178">
        <f t="shared" si="3"/>
        <v>231890.45624643503</v>
      </c>
      <c r="D22" s="174">
        <v>0</v>
      </c>
      <c r="E22" s="156">
        <v>0</v>
      </c>
      <c r="F22" s="181">
        <v>18270.31</v>
      </c>
      <c r="G22" s="188">
        <f t="shared" si="0"/>
        <v>18270.31</v>
      </c>
      <c r="H22" s="174">
        <v>26119.99</v>
      </c>
      <c r="I22" s="94">
        <f>'LABORATOR MAI-IUNIE 2015'!H26</f>
        <v>31205.124669966433</v>
      </c>
      <c r="J22" s="191">
        <v>31205.124669966433</v>
      </c>
      <c r="K22" s="204">
        <f t="shared" si="1"/>
        <v>88530.23933993287</v>
      </c>
      <c r="L22" s="198">
        <f>'LABORATOR IULIE-OCT'!H26</f>
        <v>30283.567247062896</v>
      </c>
      <c r="M22" s="116">
        <v>30283.56760505463</v>
      </c>
      <c r="N22" s="207">
        <v>30283.56760505463</v>
      </c>
      <c r="O22" s="204">
        <f t="shared" si="2"/>
        <v>90850.70245717216</v>
      </c>
      <c r="P22" s="213">
        <v>30283.56760505463</v>
      </c>
      <c r="Q22" s="94">
        <f>'LABORATOR NOV+DEC'!H26</f>
        <v>1977.8183823608324</v>
      </c>
      <c r="R22" s="207">
        <v>1977.8184619145495</v>
      </c>
      <c r="S22" s="203">
        <f t="shared" si="4"/>
        <v>34239.20444933001</v>
      </c>
      <c r="T22" s="20"/>
      <c r="U22" s="1"/>
      <c r="V22" s="1"/>
      <c r="W22" s="1"/>
      <c r="X22" s="1"/>
      <c r="Y22" s="1"/>
    </row>
    <row r="23" spans="1:25" ht="18.75">
      <c r="A23" s="254">
        <v>11</v>
      </c>
      <c r="B23" s="251" t="s">
        <v>7</v>
      </c>
      <c r="C23" s="178">
        <f t="shared" si="3"/>
        <v>271865.1831120973</v>
      </c>
      <c r="D23" s="174">
        <v>20746.61</v>
      </c>
      <c r="E23" s="156">
        <v>23028.29</v>
      </c>
      <c r="F23" s="181">
        <v>22659.77</v>
      </c>
      <c r="G23" s="188">
        <f t="shared" si="0"/>
        <v>66434.67</v>
      </c>
      <c r="H23" s="174">
        <v>30431.79</v>
      </c>
      <c r="I23" s="94">
        <f>'LABORATOR MAI-IUNIE 2015'!H21</f>
        <v>29124.546246354188</v>
      </c>
      <c r="J23" s="191">
        <v>29124.546246354188</v>
      </c>
      <c r="K23" s="204">
        <f t="shared" si="1"/>
        <v>88680.88249270838</v>
      </c>
      <c r="L23" s="198">
        <f>'LABORATOR IULIE-OCT'!H21</f>
        <v>28264.432977591725</v>
      </c>
      <c r="M23" s="116">
        <v>28264.433311714627</v>
      </c>
      <c r="N23" s="207">
        <v>28264.433311714627</v>
      </c>
      <c r="O23" s="204">
        <f t="shared" si="2"/>
        <v>84793.29960102098</v>
      </c>
      <c r="P23" s="213">
        <v>28264.433311714627</v>
      </c>
      <c r="Q23" s="94">
        <f>'LABORATOR NOV+DEC'!H21</f>
        <v>1845.948816201908</v>
      </c>
      <c r="R23" s="207">
        <v>1845.9488904514405</v>
      </c>
      <c r="S23" s="203">
        <f t="shared" si="4"/>
        <v>31956.331018367975</v>
      </c>
      <c r="T23" s="20"/>
      <c r="U23" s="1"/>
      <c r="V23" s="1"/>
      <c r="W23" s="1"/>
      <c r="X23" s="1"/>
      <c r="Y23" s="1"/>
    </row>
    <row r="24" spans="1:25" ht="18" customHeight="1">
      <c r="A24" s="254">
        <v>12</v>
      </c>
      <c r="B24" s="251" t="s">
        <v>8</v>
      </c>
      <c r="C24" s="178">
        <f t="shared" si="3"/>
        <v>326261.4852303647</v>
      </c>
      <c r="D24" s="174">
        <v>25802.85</v>
      </c>
      <c r="E24" s="156">
        <v>26035.01</v>
      </c>
      <c r="F24" s="181">
        <v>23267.42</v>
      </c>
      <c r="G24" s="188">
        <f t="shared" si="0"/>
        <v>75105.28</v>
      </c>
      <c r="H24" s="174">
        <v>34369.04</v>
      </c>
      <c r="I24" s="94">
        <f>'LABORATOR MAI-IUNIE 2015'!H22</f>
        <v>36079.279363217946</v>
      </c>
      <c r="J24" s="191">
        <v>36079.279363217946</v>
      </c>
      <c r="K24" s="204">
        <f t="shared" si="1"/>
        <v>106527.59872643588</v>
      </c>
      <c r="L24" s="198">
        <f>'LABORATOR IULIE-OCT'!H22</f>
        <v>35013.77720413878</v>
      </c>
      <c r="M24" s="116">
        <v>35013.77761804783</v>
      </c>
      <c r="N24" s="207">
        <v>35013.77761804783</v>
      </c>
      <c r="O24" s="204">
        <f t="shared" si="2"/>
        <v>105041.33244023446</v>
      </c>
      <c r="P24" s="213">
        <v>35013.77761804783</v>
      </c>
      <c r="Q24" s="94">
        <f>'LABORATOR NOV+DEC'!H22</f>
        <v>2286.7481768333864</v>
      </c>
      <c r="R24" s="207">
        <v>2286.748268813176</v>
      </c>
      <c r="S24" s="203">
        <f t="shared" si="4"/>
        <v>39587.2740636944</v>
      </c>
      <c r="T24" s="20"/>
      <c r="U24" s="1"/>
      <c r="V24" s="1"/>
      <c r="W24" s="1"/>
      <c r="X24" s="1"/>
      <c r="Y24" s="1"/>
    </row>
    <row r="25" spans="1:25" ht="18.75">
      <c r="A25" s="254">
        <v>13</v>
      </c>
      <c r="B25" s="251" t="s">
        <v>14</v>
      </c>
      <c r="C25" s="178">
        <f t="shared" si="3"/>
        <v>220960.13712400745</v>
      </c>
      <c r="D25" s="174">
        <v>16970.53</v>
      </c>
      <c r="E25" s="156">
        <v>18922.28</v>
      </c>
      <c r="F25" s="181">
        <v>18662.48</v>
      </c>
      <c r="G25" s="188">
        <f t="shared" si="0"/>
        <v>54555.28999999999</v>
      </c>
      <c r="H25" s="174">
        <v>24979.86</v>
      </c>
      <c r="I25" s="94">
        <f>'LABORATOR MAI-IUNIE 2015'!H23</f>
        <v>23536.963611127438</v>
      </c>
      <c r="J25" s="191">
        <v>23536.963611127438</v>
      </c>
      <c r="K25" s="204">
        <f t="shared" si="1"/>
        <v>72053.78722225488</v>
      </c>
      <c r="L25" s="198">
        <f>'LABORATOR IULIE-OCT'!H23</f>
        <v>22841.864208133506</v>
      </c>
      <c r="M25" s="116">
        <v>22841.864478154486</v>
      </c>
      <c r="N25" s="207">
        <v>22841.864478154486</v>
      </c>
      <c r="O25" s="204">
        <f t="shared" si="2"/>
        <v>68525.59316444249</v>
      </c>
      <c r="P25" s="213">
        <v>22841.864478154486</v>
      </c>
      <c r="Q25" s="94">
        <f>'LABORATOR NOV+DEC'!H23</f>
        <v>1491.8010995754792</v>
      </c>
      <c r="R25" s="207">
        <v>1491.8011595801408</v>
      </c>
      <c r="S25" s="203">
        <f t="shared" si="4"/>
        <v>25825.466737310104</v>
      </c>
      <c r="T25" s="20"/>
      <c r="U25" s="1"/>
      <c r="V25" s="1"/>
      <c r="W25" s="1"/>
      <c r="X25" s="1"/>
      <c r="Y25" s="1"/>
    </row>
    <row r="26" spans="1:25" ht="19.5" thickBot="1">
      <c r="A26" s="255">
        <v>14</v>
      </c>
      <c r="B26" s="252" t="s">
        <v>55</v>
      </c>
      <c r="C26" s="179">
        <f t="shared" si="3"/>
        <v>212019.7016066032</v>
      </c>
      <c r="D26" s="175">
        <v>12145.77</v>
      </c>
      <c r="E26" s="157">
        <v>17574.42</v>
      </c>
      <c r="F26" s="182">
        <v>14191.7</v>
      </c>
      <c r="G26" s="189">
        <f t="shared" si="0"/>
        <v>43911.89</v>
      </c>
      <c r="H26" s="175">
        <v>25829.56</v>
      </c>
      <c r="I26" s="122">
        <f>'LABORATOR MAI-IUNIE 2015'!H29</f>
        <v>23678.970023756014</v>
      </c>
      <c r="J26" s="193">
        <v>23678.970023756014</v>
      </c>
      <c r="K26" s="205">
        <f t="shared" si="1"/>
        <v>73187.50004751203</v>
      </c>
      <c r="L26" s="200">
        <f>'LABORATOR IULIE-OCT'!H29</f>
        <v>22979.676852429417</v>
      </c>
      <c r="M26" s="123">
        <v>22979.677124079528</v>
      </c>
      <c r="N26" s="208">
        <v>22979.677124079528</v>
      </c>
      <c r="O26" s="205">
        <f t="shared" si="2"/>
        <v>68939.03110058847</v>
      </c>
      <c r="P26" s="214">
        <v>22979.677124079528</v>
      </c>
      <c r="Q26" s="122">
        <f>'LABORATOR NOV+DEC'!H29</f>
        <v>1500.8016370282344</v>
      </c>
      <c r="R26" s="208">
        <v>1500.8016973949243</v>
      </c>
      <c r="S26" s="203">
        <f t="shared" si="4"/>
        <v>25981.280458502686</v>
      </c>
      <c r="T26" s="20"/>
      <c r="U26" s="1"/>
      <c r="V26" s="1"/>
      <c r="W26" s="1"/>
      <c r="X26" s="1"/>
      <c r="Y26" s="1"/>
    </row>
    <row r="27" spans="1:25" ht="16.5" thickBot="1">
      <c r="A27" s="124"/>
      <c r="B27" s="125" t="s">
        <v>17</v>
      </c>
      <c r="C27" s="126">
        <f t="shared" si="3"/>
        <v>3577724.4245</v>
      </c>
      <c r="D27" s="176">
        <f aca="true" t="shared" si="5" ref="D27:S27">SUM(D13:D26)</f>
        <v>264798.93000000005</v>
      </c>
      <c r="E27" s="168">
        <f>SUM(E13:E26)</f>
        <v>293130.23</v>
      </c>
      <c r="F27" s="183">
        <f>SUM(F13:F26)</f>
        <v>280807.97</v>
      </c>
      <c r="G27" s="168">
        <f>SUM(G13:G26)</f>
        <v>838737.13</v>
      </c>
      <c r="H27" s="176">
        <f t="shared" si="5"/>
        <v>382087.29999999993</v>
      </c>
      <c r="I27" s="126">
        <f t="shared" si="5"/>
        <v>392252.25</v>
      </c>
      <c r="J27" s="194">
        <f t="shared" si="5"/>
        <v>392252.25</v>
      </c>
      <c r="K27" s="126">
        <f t="shared" si="5"/>
        <v>1166591.8000000003</v>
      </c>
      <c r="L27" s="201">
        <f t="shared" si="5"/>
        <v>380668.16</v>
      </c>
      <c r="M27" s="126">
        <f t="shared" si="5"/>
        <v>380668.1645000001</v>
      </c>
      <c r="N27" s="194">
        <f t="shared" si="5"/>
        <v>380668.1645000001</v>
      </c>
      <c r="O27" s="126">
        <f t="shared" si="5"/>
        <v>1142004.489</v>
      </c>
      <c r="P27" s="201">
        <f t="shared" si="5"/>
        <v>380668.1645000001</v>
      </c>
      <c r="Q27" s="126">
        <f t="shared" si="5"/>
        <v>24861.42</v>
      </c>
      <c r="R27" s="194">
        <f t="shared" si="5"/>
        <v>24861.421</v>
      </c>
      <c r="S27" s="126">
        <f t="shared" si="5"/>
        <v>430391.0055</v>
      </c>
      <c r="T27" s="20"/>
      <c r="U27" s="20"/>
      <c r="V27" s="20"/>
      <c r="W27" s="20"/>
      <c r="X27" s="20"/>
      <c r="Y27" s="20"/>
    </row>
    <row r="28" spans="1:18" s="3" customFormat="1" ht="15.75">
      <c r="A28" s="19"/>
      <c r="B28" s="22"/>
      <c r="C28" s="23"/>
      <c r="D28" s="167"/>
      <c r="E28" s="167"/>
      <c r="F28" s="167"/>
      <c r="G28" s="167"/>
      <c r="H28" s="167"/>
      <c r="I28" s="23"/>
      <c r="J28" s="23"/>
      <c r="K28" s="23"/>
      <c r="L28" s="23"/>
      <c r="M28" s="23"/>
      <c r="N28" s="23"/>
      <c r="O28" s="23"/>
      <c r="P28" s="4"/>
      <c r="Q28" s="4"/>
      <c r="R28" s="4"/>
    </row>
    <row r="29" spans="4:5" ht="15">
      <c r="D29" s="24"/>
      <c r="E29" s="24"/>
    </row>
    <row r="30" spans="1:12" ht="15.75">
      <c r="A30" s="280" t="s">
        <v>69</v>
      </c>
      <c r="B30" s="280"/>
      <c r="C30" s="280"/>
      <c r="D30" s="280"/>
      <c r="E30" s="280"/>
      <c r="F30" s="280"/>
      <c r="G30" s="280"/>
      <c r="H30" s="120"/>
      <c r="I30" s="1"/>
      <c r="J30" s="1"/>
      <c r="K30" s="1"/>
      <c r="L30" s="1"/>
    </row>
    <row r="31" spans="1:11" ht="15.75">
      <c r="A31" s="232" t="s">
        <v>70</v>
      </c>
      <c r="B31" s="236"/>
      <c r="C31" s="233"/>
      <c r="D31" s="233"/>
      <c r="E31" s="234"/>
      <c r="F31" s="235"/>
      <c r="G31" s="235"/>
      <c r="H31" s="120"/>
      <c r="I31" s="1"/>
      <c r="J31" s="1"/>
      <c r="K31" s="1"/>
    </row>
    <row r="32" spans="1:11" ht="15.75">
      <c r="A32" s="232" t="s">
        <v>71</v>
      </c>
      <c r="B32" s="236"/>
      <c r="C32" s="233"/>
      <c r="D32" s="233"/>
      <c r="E32" s="234"/>
      <c r="F32" s="235"/>
      <c r="G32" s="235"/>
      <c r="H32" s="120"/>
      <c r="I32" s="1"/>
      <c r="J32" s="1"/>
      <c r="K32" s="1"/>
    </row>
    <row r="33" spans="2:5" ht="15.75">
      <c r="B33" s="130"/>
      <c r="C33" s="128"/>
      <c r="D33" s="127"/>
      <c r="E33" s="24"/>
    </row>
    <row r="34" spans="2:5" ht="15.75">
      <c r="B34" s="9" t="s">
        <v>35</v>
      </c>
      <c r="C34" s="24"/>
      <c r="D34" s="127"/>
      <c r="E34" s="24"/>
    </row>
    <row r="35" spans="2:5" ht="15.75">
      <c r="B35" s="9" t="s">
        <v>37</v>
      </c>
      <c r="C35" s="24"/>
      <c r="D35" s="127"/>
      <c r="E35" s="24"/>
    </row>
    <row r="36" spans="2:7" ht="15.75">
      <c r="B36" s="130"/>
      <c r="C36" s="26"/>
      <c r="D36" s="129"/>
      <c r="E36" s="24"/>
      <c r="G36" s="7"/>
    </row>
    <row r="37" spans="2:3" ht="15">
      <c r="B37" s="130"/>
      <c r="C37" s="129"/>
    </row>
    <row r="38" spans="2:3" ht="15">
      <c r="B38" s="130"/>
      <c r="C38" s="129"/>
    </row>
    <row r="39" spans="2:3" ht="15">
      <c r="B39" s="130"/>
      <c r="C39" s="129"/>
    </row>
    <row r="40" spans="2:3" ht="15">
      <c r="B40" s="130"/>
      <c r="C40" s="129"/>
    </row>
    <row r="43" spans="2:3" ht="15.75">
      <c r="B43" s="130"/>
      <c r="C43" s="26"/>
    </row>
    <row r="44" spans="2:7" ht="15">
      <c r="B44" s="130"/>
      <c r="C44" s="132"/>
      <c r="D44" s="129"/>
      <c r="F44" s="79"/>
      <c r="G44" s="215"/>
    </row>
    <row r="45" spans="2:7" ht="15">
      <c r="B45" s="130"/>
      <c r="C45" s="132"/>
      <c r="D45" s="129"/>
      <c r="F45" s="9"/>
      <c r="G45" s="215"/>
    </row>
    <row r="46" spans="2:4" ht="15">
      <c r="B46" s="130"/>
      <c r="C46" s="132"/>
      <c r="D46" s="129"/>
    </row>
    <row r="47" spans="2:4" ht="15">
      <c r="B47" s="130"/>
      <c r="C47" s="132"/>
      <c r="D47" s="129"/>
    </row>
    <row r="48" spans="2:3" ht="15">
      <c r="B48" s="130"/>
      <c r="C48" s="79"/>
    </row>
    <row r="49" ht="12.75">
      <c r="C49" s="79"/>
    </row>
    <row r="50" spans="2:3" ht="15.75">
      <c r="B50" s="130"/>
      <c r="C50" s="26"/>
    </row>
    <row r="51" spans="2:3" ht="15">
      <c r="B51" s="130"/>
      <c r="C51" s="132"/>
    </row>
    <row r="52" spans="2:3" ht="15">
      <c r="B52" s="130"/>
      <c r="C52" s="132"/>
    </row>
    <row r="53" spans="2:3" ht="15">
      <c r="B53" s="130"/>
      <c r="C53" s="132"/>
    </row>
    <row r="54" ht="15">
      <c r="C54" s="129"/>
    </row>
    <row r="55" spans="1:3" ht="15.75">
      <c r="A55" s="1"/>
      <c r="B55" s="130"/>
      <c r="C55" s="26"/>
    </row>
    <row r="56" spans="2:4" ht="15">
      <c r="B56" s="130"/>
      <c r="C56" s="132"/>
      <c r="D56" s="133"/>
    </row>
    <row r="57" spans="2:4" ht="15">
      <c r="B57" s="130"/>
      <c r="C57" s="132"/>
      <c r="D57" s="133"/>
    </row>
    <row r="58" spans="2:4" ht="15">
      <c r="B58" s="130"/>
      <c r="C58" s="132"/>
      <c r="D58" s="133"/>
    </row>
    <row r="59" ht="15">
      <c r="C59" s="129"/>
    </row>
    <row r="60" spans="2:3" ht="15.75">
      <c r="B60" s="130"/>
      <c r="C60" s="26"/>
    </row>
    <row r="61" spans="2:3" ht="15">
      <c r="B61" s="130"/>
      <c r="C61" s="132"/>
    </row>
    <row r="62" spans="2:3" ht="15">
      <c r="B62" s="130"/>
      <c r="C62" s="132"/>
    </row>
    <row r="63" spans="2:3" ht="15">
      <c r="B63" s="130"/>
      <c r="C63" s="132"/>
    </row>
    <row r="64" ht="15">
      <c r="C64" s="129"/>
    </row>
    <row r="65" ht="15">
      <c r="C65" s="129"/>
    </row>
    <row r="66" ht="15">
      <c r="C66" s="24"/>
    </row>
    <row r="67" ht="15">
      <c r="C67" s="24"/>
    </row>
  </sheetData>
  <mergeCells count="4">
    <mergeCell ref="A30:G30"/>
    <mergeCell ref="L9:L11"/>
    <mergeCell ref="C9:C11"/>
    <mergeCell ref="B9:B11"/>
  </mergeCells>
  <printOptions horizontalCentered="1"/>
  <pageMargins left="0.1968503937007874" right="0.15748031496062992" top="0.2362204724409449" bottom="0.31496062992125984" header="0.15748031496062992" footer="0.31496062992125984"/>
  <pageSetup horizontalDpi="300" verticalDpi="300" orientation="landscape" paperSize="9" scale="46" r:id="rId1"/>
  <rowBreaks count="1" manualBreakCount="1">
    <brk id="3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M41"/>
  <sheetViews>
    <sheetView view="pageBreakPreview" zoomScaleSheetLayoutView="100" workbookViewId="0" topLeftCell="A1">
      <selection activeCell="F38" sqref="F38"/>
    </sheetView>
  </sheetViews>
  <sheetFormatPr defaultColWidth="9.140625" defaultRowHeight="12.75"/>
  <cols>
    <col min="1" max="1" width="33.7109375" style="0" customWidth="1"/>
    <col min="2" max="2" width="15.8515625" style="0" customWidth="1"/>
    <col min="3" max="3" width="15.421875" style="0" customWidth="1"/>
    <col min="4" max="4" width="16.28125" style="0" customWidth="1"/>
    <col min="5" max="5" width="13.28125" style="0" customWidth="1"/>
    <col min="6" max="6" width="13.7109375" style="5" customWidth="1"/>
    <col min="7" max="7" width="16.00390625" style="0" customWidth="1"/>
    <col min="8" max="8" width="17.8515625" style="0" customWidth="1"/>
    <col min="9" max="9" width="11.28125" style="0" customWidth="1"/>
    <col min="10" max="10" width="11.140625" style="0" customWidth="1"/>
    <col min="11" max="11" width="12.28125" style="6" customWidth="1"/>
    <col min="12" max="12" width="7.8515625" style="6" customWidth="1"/>
    <col min="13" max="13" width="14.7109375" style="6" customWidth="1"/>
    <col min="14" max="14" width="13.140625" style="0" customWidth="1"/>
    <col min="15" max="15" width="11.28125" style="0" customWidth="1"/>
  </cols>
  <sheetData>
    <row r="1" spans="1:11" ht="18">
      <c r="A1" s="25" t="s">
        <v>1</v>
      </c>
      <c r="E1" s="26"/>
      <c r="F1" s="27"/>
      <c r="G1" s="27"/>
      <c r="H1" s="25"/>
      <c r="I1" s="25"/>
      <c r="J1" s="26"/>
      <c r="K1" s="248"/>
    </row>
    <row r="2" spans="1:10" ht="18">
      <c r="A2" s="28" t="s">
        <v>19</v>
      </c>
      <c r="E2" s="25"/>
      <c r="F2" s="12"/>
      <c r="G2" s="13"/>
      <c r="H2" s="13"/>
      <c r="J2" s="10"/>
    </row>
    <row r="3" spans="1:8" ht="18">
      <c r="A3" s="29"/>
      <c r="E3" s="30"/>
      <c r="F3" s="12"/>
      <c r="G3" s="12"/>
      <c r="H3" s="12"/>
    </row>
    <row r="4" spans="5:8" ht="15.75">
      <c r="E4" s="25"/>
      <c r="F4" s="25"/>
      <c r="G4" s="25"/>
      <c r="H4" s="9"/>
    </row>
    <row r="5" spans="2:10" ht="15.75">
      <c r="B5" s="31" t="s">
        <v>62</v>
      </c>
      <c r="C5" s="31"/>
      <c r="D5" s="31"/>
      <c r="E5" s="31"/>
      <c r="F5" s="109"/>
      <c r="G5" s="3"/>
      <c r="H5" s="3"/>
      <c r="I5" s="3"/>
      <c r="J5" s="3"/>
    </row>
    <row r="6" spans="2:10" ht="15.75">
      <c r="B6" s="31" t="s">
        <v>80</v>
      </c>
      <c r="C6" s="31"/>
      <c r="D6" s="31"/>
      <c r="E6" s="31"/>
      <c r="F6" s="279"/>
      <c r="G6" s="3"/>
      <c r="H6" s="3"/>
      <c r="I6" s="3"/>
      <c r="J6" s="11"/>
    </row>
    <row r="7" spans="2:10" ht="15">
      <c r="B7" s="32" t="s">
        <v>20</v>
      </c>
      <c r="C7" s="33"/>
      <c r="D7" s="33"/>
      <c r="E7" s="34"/>
      <c r="F7" s="114"/>
      <c r="I7" s="6"/>
      <c r="J7" s="6"/>
    </row>
    <row r="8" spans="9:13" ht="13.5" thickBot="1">
      <c r="I8" s="6"/>
      <c r="J8" s="6"/>
      <c r="L8"/>
      <c r="M8"/>
    </row>
    <row r="9" spans="1:13" ht="12.75" customHeight="1">
      <c r="A9" s="35"/>
      <c r="B9" s="308" t="s">
        <v>21</v>
      </c>
      <c r="C9" s="309"/>
      <c r="D9" s="296" t="s">
        <v>22</v>
      </c>
      <c r="E9" s="306"/>
      <c r="F9" s="296" t="s">
        <v>22</v>
      </c>
      <c r="G9" s="297"/>
      <c r="H9" s="290" t="s">
        <v>65</v>
      </c>
      <c r="I9" s="315" t="s">
        <v>66</v>
      </c>
      <c r="J9" s="318" t="s">
        <v>67</v>
      </c>
      <c r="K9"/>
      <c r="L9"/>
      <c r="M9"/>
    </row>
    <row r="10" spans="1:13" ht="25.5" customHeight="1" thickBot="1">
      <c r="A10" s="36"/>
      <c r="B10" s="310"/>
      <c r="C10" s="311"/>
      <c r="D10" s="298"/>
      <c r="E10" s="307"/>
      <c r="F10" s="298"/>
      <c r="G10" s="299"/>
      <c r="H10" s="291"/>
      <c r="I10" s="316"/>
      <c r="J10" s="319"/>
      <c r="K10"/>
      <c r="L10"/>
      <c r="M10"/>
    </row>
    <row r="11" spans="1:13" ht="12.75" customHeight="1">
      <c r="A11" s="37" t="s">
        <v>0</v>
      </c>
      <c r="B11" s="303" t="s">
        <v>23</v>
      </c>
      <c r="C11" s="312" t="s">
        <v>24</v>
      </c>
      <c r="D11" s="105" t="s">
        <v>52</v>
      </c>
      <c r="E11" s="38"/>
      <c r="F11" s="293" t="s">
        <v>53</v>
      </c>
      <c r="G11" s="300" t="s">
        <v>24</v>
      </c>
      <c r="H11" s="291"/>
      <c r="I11" s="316"/>
      <c r="J11" s="319"/>
      <c r="K11"/>
      <c r="L11"/>
      <c r="M11"/>
    </row>
    <row r="12" spans="1:13" ht="12.75" customHeight="1">
      <c r="A12" s="36"/>
      <c r="B12" s="304"/>
      <c r="C12" s="313"/>
      <c r="D12" s="104"/>
      <c r="E12" s="40"/>
      <c r="F12" s="294"/>
      <c r="G12" s="301"/>
      <c r="H12" s="291"/>
      <c r="I12" s="316"/>
      <c r="J12" s="319"/>
      <c r="K12"/>
      <c r="L12"/>
      <c r="M12"/>
    </row>
    <row r="13" spans="1:13" ht="12.75" customHeight="1">
      <c r="A13" s="36"/>
      <c r="B13" s="304"/>
      <c r="C13" s="313"/>
      <c r="D13" s="39" t="s">
        <v>25</v>
      </c>
      <c r="E13" s="40" t="s">
        <v>24</v>
      </c>
      <c r="F13" s="294"/>
      <c r="G13" s="301"/>
      <c r="H13" s="291"/>
      <c r="I13" s="316"/>
      <c r="J13" s="319"/>
      <c r="K13"/>
      <c r="L13"/>
      <c r="M13"/>
    </row>
    <row r="14" spans="1:13" ht="13.5" customHeight="1" thickBot="1">
      <c r="A14" s="41"/>
      <c r="B14" s="305"/>
      <c r="C14" s="314"/>
      <c r="D14" s="42"/>
      <c r="E14" s="43"/>
      <c r="F14" s="295"/>
      <c r="G14" s="302"/>
      <c r="H14" s="292"/>
      <c r="I14" s="317"/>
      <c r="J14" s="320"/>
      <c r="K14"/>
      <c r="L14"/>
      <c r="M14"/>
    </row>
    <row r="15" spans="1:13" ht="13.5" customHeight="1" thickBot="1">
      <c r="A15" s="219"/>
      <c r="B15" s="220"/>
      <c r="C15" s="221"/>
      <c r="D15" s="222"/>
      <c r="E15" s="223">
        <f>D31*50%</f>
        <v>98063.0625</v>
      </c>
      <c r="F15" s="224"/>
      <c r="G15" s="225">
        <f>D31*50%</f>
        <v>98063.0625</v>
      </c>
      <c r="H15" s="257"/>
      <c r="I15" s="263"/>
      <c r="J15" s="263"/>
      <c r="K15"/>
      <c r="L15"/>
      <c r="M15"/>
    </row>
    <row r="16" spans="1:10" s="44" customFormat="1" ht="12.75" customHeight="1" thickBot="1">
      <c r="A16" s="145">
        <v>0</v>
      </c>
      <c r="B16" s="146">
        <v>1</v>
      </c>
      <c r="C16" s="147">
        <v>2</v>
      </c>
      <c r="D16" s="103">
        <v>3</v>
      </c>
      <c r="E16" s="102">
        <v>4</v>
      </c>
      <c r="F16" s="148">
        <v>5</v>
      </c>
      <c r="G16" s="149">
        <v>6</v>
      </c>
      <c r="H16" s="258" t="s">
        <v>26</v>
      </c>
      <c r="I16" s="272">
        <v>8</v>
      </c>
      <c r="J16" s="273" t="s">
        <v>68</v>
      </c>
    </row>
    <row r="17" spans="1:13" ht="15.75" thickBot="1">
      <c r="A17" s="226" t="s">
        <v>3</v>
      </c>
      <c r="B17" s="237">
        <v>660</v>
      </c>
      <c r="C17" s="238">
        <f aca="true" t="shared" si="0" ref="C17:C29">B17*$B$32</f>
        <v>16895.46356941664</v>
      </c>
      <c r="D17" s="227">
        <v>144</v>
      </c>
      <c r="E17" s="228">
        <f aca="true" t="shared" si="1" ref="E17:E29">D17*$D$32</f>
        <v>8931.740037950663</v>
      </c>
      <c r="F17" s="229">
        <v>306</v>
      </c>
      <c r="G17" s="230">
        <f aca="true" t="shared" si="2" ref="G17:G29">$G$32*F17</f>
        <v>6002.0596309630955</v>
      </c>
      <c r="H17" s="259">
        <f aca="true" t="shared" si="3" ref="H17:H30">C17+G17+E17</f>
        <v>31829.2632383304</v>
      </c>
      <c r="I17" s="265">
        <v>31526.34</v>
      </c>
      <c r="J17" s="266">
        <f>H17-I17</f>
        <v>302.92323833040064</v>
      </c>
      <c r="K17"/>
      <c r="L17"/>
      <c r="M17"/>
    </row>
    <row r="18" spans="1:13" ht="15.75" thickBot="1">
      <c r="A18" s="55" t="s">
        <v>61</v>
      </c>
      <c r="B18" s="216">
        <v>450</v>
      </c>
      <c r="C18" s="52">
        <f t="shared" si="0"/>
        <v>11519.63425187498</v>
      </c>
      <c r="D18" s="53">
        <v>106</v>
      </c>
      <c r="E18" s="218">
        <f t="shared" si="1"/>
        <v>6574.7530834914605</v>
      </c>
      <c r="F18" s="54">
        <v>513</v>
      </c>
      <c r="G18" s="108">
        <f t="shared" si="2"/>
        <v>10062.276440144013</v>
      </c>
      <c r="H18" s="260">
        <f t="shared" si="3"/>
        <v>28156.663775510457</v>
      </c>
      <c r="I18" s="267">
        <v>28154.6</v>
      </c>
      <c r="J18" s="266">
        <f aca="true" t="shared" si="4" ref="J18:J29">H18-I18</f>
        <v>2.063775510458072</v>
      </c>
      <c r="K18"/>
      <c r="L18"/>
      <c r="M18"/>
    </row>
    <row r="19" spans="1:13" ht="15.75" thickBot="1">
      <c r="A19" s="50" t="s">
        <v>5</v>
      </c>
      <c r="B19" s="51">
        <v>711.3</v>
      </c>
      <c r="C19" s="52">
        <f t="shared" si="0"/>
        <v>18208.701874130384</v>
      </c>
      <c r="D19" s="53">
        <v>144</v>
      </c>
      <c r="E19" s="218">
        <f t="shared" si="1"/>
        <v>8931.740037950663</v>
      </c>
      <c r="F19" s="54">
        <v>511.5</v>
      </c>
      <c r="G19" s="108">
        <f t="shared" si="2"/>
        <v>10032.85457920792</v>
      </c>
      <c r="H19" s="260">
        <f t="shared" si="3"/>
        <v>37173.296491288966</v>
      </c>
      <c r="I19" s="267">
        <v>36868.94</v>
      </c>
      <c r="J19" s="266">
        <f t="shared" si="4"/>
        <v>304.3564912889633</v>
      </c>
      <c r="K19"/>
      <c r="L19"/>
      <c r="M19"/>
    </row>
    <row r="20" spans="1:13" ht="15.75" thickBot="1">
      <c r="A20" s="50" t="s">
        <v>6</v>
      </c>
      <c r="B20" s="51">
        <v>668.8</v>
      </c>
      <c r="C20" s="52">
        <f t="shared" si="0"/>
        <v>17120.73641700886</v>
      </c>
      <c r="D20" s="53">
        <v>146</v>
      </c>
      <c r="E20" s="218">
        <f t="shared" si="1"/>
        <v>9055.791982922201</v>
      </c>
      <c r="F20" s="54">
        <v>404</v>
      </c>
      <c r="G20" s="108">
        <f t="shared" si="2"/>
        <v>7924.287878787878</v>
      </c>
      <c r="H20" s="260">
        <f t="shared" si="3"/>
        <v>34100.816278718936</v>
      </c>
      <c r="I20" s="267">
        <v>33793.7</v>
      </c>
      <c r="J20" s="266">
        <f t="shared" si="4"/>
        <v>307.1162787189387</v>
      </c>
      <c r="K20"/>
      <c r="L20"/>
      <c r="M20"/>
    </row>
    <row r="21" spans="1:10" s="59" customFormat="1" ht="15.75" thickBot="1">
      <c r="A21" s="60" t="s">
        <v>7</v>
      </c>
      <c r="B21" s="51">
        <v>487</v>
      </c>
      <c r="C21" s="52">
        <f t="shared" si="0"/>
        <v>12466.804179251369</v>
      </c>
      <c r="D21" s="53">
        <v>131</v>
      </c>
      <c r="E21" s="218">
        <f t="shared" si="1"/>
        <v>8125.402395635673</v>
      </c>
      <c r="F21" s="54">
        <v>435</v>
      </c>
      <c r="G21" s="108">
        <f t="shared" si="2"/>
        <v>8532.339671467145</v>
      </c>
      <c r="H21" s="260">
        <f t="shared" si="3"/>
        <v>29124.546246354188</v>
      </c>
      <c r="I21" s="268">
        <v>28852.15</v>
      </c>
      <c r="J21" s="266">
        <f t="shared" si="4"/>
        <v>272.3962463541866</v>
      </c>
    </row>
    <row r="22" spans="1:10" s="59" customFormat="1" ht="15.75" thickBot="1">
      <c r="A22" s="60" t="s">
        <v>8</v>
      </c>
      <c r="B22" s="51">
        <v>715.79</v>
      </c>
      <c r="C22" s="52">
        <f t="shared" si="0"/>
        <v>18323.64222477687</v>
      </c>
      <c r="D22" s="53">
        <v>137</v>
      </c>
      <c r="E22" s="218">
        <f t="shared" si="1"/>
        <v>8497.558230550285</v>
      </c>
      <c r="F22" s="54">
        <v>472</v>
      </c>
      <c r="G22" s="108">
        <f t="shared" si="2"/>
        <v>9258.078907890787</v>
      </c>
      <c r="H22" s="260">
        <f t="shared" si="3"/>
        <v>36079.279363217946</v>
      </c>
      <c r="I22" s="268">
        <v>35788.62</v>
      </c>
      <c r="J22" s="266">
        <f t="shared" si="4"/>
        <v>290.6593632179429</v>
      </c>
    </row>
    <row r="23" spans="1:10" s="59" customFormat="1" ht="15.75" thickBot="1">
      <c r="A23" s="60" t="s">
        <v>27</v>
      </c>
      <c r="B23" s="134">
        <v>484.7</v>
      </c>
      <c r="C23" s="52">
        <f t="shared" si="0"/>
        <v>12407.926048630674</v>
      </c>
      <c r="D23" s="53">
        <v>101</v>
      </c>
      <c r="E23" s="218">
        <f t="shared" si="1"/>
        <v>6264.6232210626185</v>
      </c>
      <c r="F23" s="54">
        <v>248</v>
      </c>
      <c r="G23" s="108">
        <f t="shared" si="2"/>
        <v>4864.414341434143</v>
      </c>
      <c r="H23" s="260">
        <f t="shared" si="3"/>
        <v>23536.963611127438</v>
      </c>
      <c r="I23" s="268">
        <v>23323.89</v>
      </c>
      <c r="J23" s="266">
        <f t="shared" si="4"/>
        <v>213.0736111274382</v>
      </c>
    </row>
    <row r="24" spans="1:10" s="59" customFormat="1" ht="15.75" thickBot="1">
      <c r="A24" s="62" t="s">
        <v>28</v>
      </c>
      <c r="B24" s="134">
        <v>699.4</v>
      </c>
      <c r="C24" s="56">
        <f t="shared" si="0"/>
        <v>17904.071546136358</v>
      </c>
      <c r="D24" s="57">
        <v>121</v>
      </c>
      <c r="E24" s="110">
        <f t="shared" si="1"/>
        <v>7505.142670777988</v>
      </c>
      <c r="F24" s="58">
        <v>528</v>
      </c>
      <c r="G24" s="108">
        <f t="shared" si="2"/>
        <v>10356.495049504949</v>
      </c>
      <c r="H24" s="260">
        <f t="shared" si="3"/>
        <v>35765.7092664193</v>
      </c>
      <c r="I24" s="268">
        <v>35507.11</v>
      </c>
      <c r="J24" s="266">
        <f t="shared" si="4"/>
        <v>258.5992664192963</v>
      </c>
    </row>
    <row r="25" spans="1:10" s="59" customFormat="1" ht="15.75" thickBot="1">
      <c r="A25" s="63" t="s">
        <v>29</v>
      </c>
      <c r="B25" s="134">
        <v>449.74</v>
      </c>
      <c r="C25" s="56">
        <f t="shared" si="0"/>
        <v>11512.97846319612</v>
      </c>
      <c r="D25" s="57">
        <v>121</v>
      </c>
      <c r="E25" s="110">
        <f t="shared" si="1"/>
        <v>7505.142670777988</v>
      </c>
      <c r="F25" s="54">
        <v>232</v>
      </c>
      <c r="G25" s="108">
        <f t="shared" si="2"/>
        <v>4550.581158115811</v>
      </c>
      <c r="H25" s="260">
        <f t="shared" si="3"/>
        <v>23568.702292089918</v>
      </c>
      <c r="I25" s="268">
        <v>23317.11</v>
      </c>
      <c r="J25" s="266">
        <f t="shared" si="4"/>
        <v>251.59229208991746</v>
      </c>
    </row>
    <row r="26" spans="1:10" s="59" customFormat="1" ht="15.75" thickBot="1">
      <c r="A26" s="60" t="s">
        <v>9</v>
      </c>
      <c r="B26" s="134">
        <v>591.49</v>
      </c>
      <c r="C26" s="56">
        <f t="shared" si="0"/>
        <v>15141.663252536739</v>
      </c>
      <c r="D26" s="57">
        <v>123</v>
      </c>
      <c r="E26" s="110">
        <f t="shared" si="1"/>
        <v>7629.194615749525</v>
      </c>
      <c r="F26" s="58">
        <v>430</v>
      </c>
      <c r="G26" s="108">
        <f t="shared" si="2"/>
        <v>8434.266801680167</v>
      </c>
      <c r="H26" s="260">
        <f t="shared" si="3"/>
        <v>31205.124669966433</v>
      </c>
      <c r="I26" s="268">
        <v>30945.6</v>
      </c>
      <c r="J26" s="266">
        <f t="shared" si="4"/>
        <v>259.5246699664349</v>
      </c>
    </row>
    <row r="27" spans="1:10" s="59" customFormat="1" ht="15.75" thickBot="1">
      <c r="A27" s="60" t="s">
        <v>30</v>
      </c>
      <c r="B27" s="134">
        <v>481.7</v>
      </c>
      <c r="C27" s="56">
        <f t="shared" si="0"/>
        <v>12331.128486951508</v>
      </c>
      <c r="D27" s="217">
        <v>83</v>
      </c>
      <c r="E27" s="110">
        <f t="shared" si="1"/>
        <v>5148.155716318785</v>
      </c>
      <c r="F27" s="58">
        <v>276</v>
      </c>
      <c r="G27" s="108">
        <f t="shared" si="2"/>
        <v>5413.622412241224</v>
      </c>
      <c r="H27" s="260">
        <f t="shared" si="3"/>
        <v>22892.906615511518</v>
      </c>
      <c r="I27" s="268">
        <v>25833</v>
      </c>
      <c r="J27" s="266">
        <f t="shared" si="4"/>
        <v>-2940.093384488482</v>
      </c>
    </row>
    <row r="28" spans="1:10" s="59" customFormat="1" ht="15.75" thickBot="1">
      <c r="A28" s="60" t="s">
        <v>31</v>
      </c>
      <c r="B28" s="61">
        <v>844.5</v>
      </c>
      <c r="C28" s="56">
        <f t="shared" si="0"/>
        <v>21618.51361268538</v>
      </c>
      <c r="D28" s="57">
        <v>107</v>
      </c>
      <c r="E28" s="110">
        <f t="shared" si="1"/>
        <v>6636.779055977229</v>
      </c>
      <c r="F28" s="58">
        <v>351</v>
      </c>
      <c r="G28" s="108">
        <f t="shared" si="2"/>
        <v>6884.715459045904</v>
      </c>
      <c r="H28" s="260">
        <f t="shared" si="3"/>
        <v>35140.00812770851</v>
      </c>
      <c r="I28" s="268">
        <v>34904.99</v>
      </c>
      <c r="J28" s="266">
        <f>H28-I28-0.01</f>
        <v>235.00812770851394</v>
      </c>
    </row>
    <row r="29" spans="1:10" s="59" customFormat="1" ht="15.75" thickBot="1">
      <c r="A29" s="78" t="s">
        <v>54</v>
      </c>
      <c r="B29" s="135">
        <v>417</v>
      </c>
      <c r="C29" s="136">
        <f t="shared" si="0"/>
        <v>10674.861073404149</v>
      </c>
      <c r="D29" s="137">
        <v>117</v>
      </c>
      <c r="E29" s="138">
        <f t="shared" si="1"/>
        <v>7257.038780834914</v>
      </c>
      <c r="F29" s="139">
        <v>293</v>
      </c>
      <c r="G29" s="140">
        <f t="shared" si="2"/>
        <v>5747.070169516951</v>
      </c>
      <c r="H29" s="261">
        <f t="shared" si="3"/>
        <v>23678.970023756014</v>
      </c>
      <c r="I29" s="269">
        <v>23436.19</v>
      </c>
      <c r="J29" s="266">
        <f t="shared" si="4"/>
        <v>242.780023756015</v>
      </c>
    </row>
    <row r="30" spans="1:13" ht="15.75" thickBot="1">
      <c r="A30" s="141" t="s">
        <v>32</v>
      </c>
      <c r="B30" s="142">
        <f aca="true" t="shared" si="5" ref="B30:G30">SUM(B17:B29)</f>
        <v>7661.419999999999</v>
      </c>
      <c r="C30" s="142">
        <f t="shared" si="5"/>
        <v>196126.125</v>
      </c>
      <c r="D30" s="142">
        <f t="shared" si="5"/>
        <v>1581</v>
      </c>
      <c r="E30" s="142">
        <f t="shared" si="5"/>
        <v>98063.0625</v>
      </c>
      <c r="F30" s="142">
        <f t="shared" si="5"/>
        <v>4999.5</v>
      </c>
      <c r="G30" s="143">
        <f t="shared" si="5"/>
        <v>98063.06249999999</v>
      </c>
      <c r="H30" s="262">
        <f t="shared" si="3"/>
        <v>392252.25</v>
      </c>
      <c r="I30" s="270">
        <f>SUM(I16:I29)</f>
        <v>392260.23999999993</v>
      </c>
      <c r="J30" s="271">
        <f>SUM(J17:J29)</f>
        <v>2.3874235921539366E-11</v>
      </c>
      <c r="K30"/>
      <c r="L30"/>
      <c r="M30"/>
    </row>
    <row r="31" spans="1:8" s="1" customFormat="1" ht="16.5" thickBot="1">
      <c r="A31" s="64" t="s">
        <v>33</v>
      </c>
      <c r="B31" s="65">
        <f>C38*50%</f>
        <v>196126.125</v>
      </c>
      <c r="C31" s="65"/>
      <c r="D31" s="66">
        <f>C38*50%</f>
        <v>196126.125</v>
      </c>
      <c r="E31" s="67"/>
      <c r="H31" s="120"/>
    </row>
    <row r="32" spans="1:8" s="1" customFormat="1" ht="16.5" thickBot="1">
      <c r="A32" s="68" t="s">
        <v>34</v>
      </c>
      <c r="B32" s="69">
        <f>B31/B30</f>
        <v>25.599187226388846</v>
      </c>
      <c r="C32" s="70"/>
      <c r="D32" s="71">
        <f>E15/D30</f>
        <v>62.0259724857685</v>
      </c>
      <c r="E32" s="72">
        <v>0.5</v>
      </c>
      <c r="F32" s="73">
        <f>D31*50%</f>
        <v>98063.0625</v>
      </c>
      <c r="G32" s="74">
        <f>F32/F30</f>
        <v>19.614573957395738</v>
      </c>
      <c r="H32" s="120"/>
    </row>
    <row r="33" spans="1:8" s="1" customFormat="1" ht="15.75">
      <c r="A33" s="232"/>
      <c r="B33" s="236"/>
      <c r="C33" s="233"/>
      <c r="D33" s="233"/>
      <c r="E33" s="234"/>
      <c r="F33" s="235"/>
      <c r="G33" s="235"/>
      <c r="H33" s="120"/>
    </row>
    <row r="34" spans="1:8" s="1" customFormat="1" ht="15.75">
      <c r="A34" s="280" t="s">
        <v>69</v>
      </c>
      <c r="B34" s="280"/>
      <c r="C34" s="280"/>
      <c r="D34" s="280"/>
      <c r="E34" s="280"/>
      <c r="F34" s="280"/>
      <c r="G34" s="280"/>
      <c r="H34" s="120"/>
    </row>
    <row r="35" spans="1:8" s="1" customFormat="1" ht="15.75">
      <c r="A35" s="232" t="s">
        <v>70</v>
      </c>
      <c r="B35" s="236"/>
      <c r="C35" s="233"/>
      <c r="D35" s="233"/>
      <c r="E35" s="234"/>
      <c r="F35" s="235"/>
      <c r="G35" s="235"/>
      <c r="H35" s="120"/>
    </row>
    <row r="36" spans="1:8" s="1" customFormat="1" ht="15.75">
      <c r="A36" s="232" t="s">
        <v>71</v>
      </c>
      <c r="B36" s="236"/>
      <c r="C36" s="233"/>
      <c r="D36" s="233"/>
      <c r="E36" s="234"/>
      <c r="F36" s="235"/>
      <c r="G36" s="235"/>
      <c r="H36" s="120"/>
    </row>
    <row r="37" spans="6:11" s="1" customFormat="1" ht="12.75">
      <c r="F37" s="75"/>
      <c r="I37" s="6"/>
      <c r="K37"/>
    </row>
    <row r="38" spans="1:13" s="1" customFormat="1" ht="29.25">
      <c r="A38" s="95" t="s">
        <v>72</v>
      </c>
      <c r="B38" s="82"/>
      <c r="C38" s="288">
        <v>392252.25</v>
      </c>
      <c r="D38" s="289"/>
      <c r="E38" s="81"/>
      <c r="F38" s="7"/>
      <c r="I38" s="76"/>
      <c r="K38" s="6"/>
      <c r="L38" s="6"/>
      <c r="M38"/>
    </row>
    <row r="39" spans="1:13" s="1" customFormat="1" ht="15.75">
      <c r="A39" s="96"/>
      <c r="B39" s="97"/>
      <c r="C39" s="98"/>
      <c r="D39" s="98"/>
      <c r="E39" s="99"/>
      <c r="F39" s="100"/>
      <c r="I39" s="118"/>
      <c r="K39" s="6"/>
      <c r="L39" s="6"/>
      <c r="M39"/>
    </row>
    <row r="40" spans="1:9" ht="14.25">
      <c r="A40" s="77" t="s">
        <v>35</v>
      </c>
      <c r="B40" s="80"/>
      <c r="H40" s="1"/>
      <c r="I40" s="119"/>
    </row>
    <row r="41" spans="1:2" ht="15">
      <c r="A41" s="77" t="s">
        <v>36</v>
      </c>
      <c r="B41" s="2"/>
    </row>
  </sheetData>
  <mergeCells count="12">
    <mergeCell ref="I9:I14"/>
    <mergeCell ref="J9:J14"/>
    <mergeCell ref="C38:D38"/>
    <mergeCell ref="H9:H14"/>
    <mergeCell ref="F11:F14"/>
    <mergeCell ref="F9:G10"/>
    <mergeCell ref="G11:G14"/>
    <mergeCell ref="A34:G34"/>
    <mergeCell ref="B11:B14"/>
    <mergeCell ref="D9:E10"/>
    <mergeCell ref="B9:C10"/>
    <mergeCell ref="C11:C14"/>
  </mergeCells>
  <printOptions horizontalCentered="1"/>
  <pageMargins left="1.01" right="0" top="0.24" bottom="0.5" header="0.16" footer="0.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M42"/>
  <sheetViews>
    <sheetView view="pageBreakPreview" zoomScaleSheetLayoutView="100" workbookViewId="0" topLeftCell="A1">
      <selection activeCell="H1" sqref="H1:K6"/>
    </sheetView>
  </sheetViews>
  <sheetFormatPr defaultColWidth="9.140625" defaultRowHeight="12.75"/>
  <cols>
    <col min="1" max="1" width="33.7109375" style="0" customWidth="1"/>
    <col min="2" max="2" width="15.8515625" style="0" customWidth="1"/>
    <col min="3" max="3" width="15.421875" style="0" customWidth="1"/>
    <col min="4" max="4" width="16.28125" style="0" customWidth="1"/>
    <col min="5" max="5" width="13.28125" style="0" customWidth="1"/>
    <col min="6" max="6" width="13.7109375" style="5" customWidth="1"/>
    <col min="7" max="7" width="16.00390625" style="0" customWidth="1"/>
    <col min="8" max="8" width="17.8515625" style="0" customWidth="1"/>
    <col min="9" max="9" width="12.57421875" style="0" customWidth="1"/>
    <col min="10" max="10" width="13.421875" style="0" customWidth="1"/>
    <col min="11" max="11" width="12.28125" style="6" customWidth="1"/>
    <col min="12" max="12" width="7.8515625" style="6" customWidth="1"/>
    <col min="13" max="13" width="14.7109375" style="6" customWidth="1"/>
    <col min="14" max="14" width="13.140625" style="0" customWidth="1"/>
    <col min="15" max="15" width="11.28125" style="0" customWidth="1"/>
  </cols>
  <sheetData>
    <row r="1" spans="1:10" ht="18">
      <c r="A1" s="25" t="s">
        <v>1</v>
      </c>
      <c r="E1" s="26"/>
      <c r="F1" s="27"/>
      <c r="G1" s="27"/>
      <c r="H1" s="25"/>
      <c r="J1" s="10"/>
    </row>
    <row r="2" spans="1:10" ht="18">
      <c r="A2" s="28" t="s">
        <v>19</v>
      </c>
      <c r="E2" s="25"/>
      <c r="F2" s="12"/>
      <c r="G2" s="13"/>
      <c r="H2" s="13"/>
      <c r="J2" s="10"/>
    </row>
    <row r="3" spans="1:11" ht="18">
      <c r="A3" s="29"/>
      <c r="E3" s="30"/>
      <c r="F3" s="12"/>
      <c r="G3" s="12"/>
      <c r="H3" s="12"/>
      <c r="I3" s="12"/>
      <c r="K3"/>
    </row>
    <row r="4" spans="5:11" ht="15.75">
      <c r="E4" s="25"/>
      <c r="F4" s="25"/>
      <c r="G4" s="25"/>
      <c r="H4" s="25"/>
      <c r="I4" s="9"/>
      <c r="K4"/>
    </row>
    <row r="5" spans="2:11" ht="15.75">
      <c r="B5" s="31" t="s">
        <v>63</v>
      </c>
      <c r="C5" s="31"/>
      <c r="D5" s="31"/>
      <c r="E5" s="31"/>
      <c r="F5" s="109"/>
      <c r="G5" s="3"/>
      <c r="H5" s="3"/>
      <c r="I5" s="3"/>
      <c r="J5" s="3"/>
      <c r="K5" s="3"/>
    </row>
    <row r="6" spans="2:11" ht="15.75">
      <c r="B6" s="31" t="s">
        <v>80</v>
      </c>
      <c r="C6" s="31"/>
      <c r="D6" s="31"/>
      <c r="E6" s="31"/>
      <c r="F6" s="279"/>
      <c r="G6" s="3"/>
      <c r="H6" s="3"/>
      <c r="I6" s="3"/>
      <c r="J6" s="3"/>
      <c r="K6" s="11"/>
    </row>
    <row r="7" spans="2:10" ht="15">
      <c r="B7" s="32" t="s">
        <v>20</v>
      </c>
      <c r="C7" s="33"/>
      <c r="D7" s="33"/>
      <c r="E7" s="34"/>
      <c r="F7" s="114"/>
      <c r="I7" s="6"/>
      <c r="J7" s="6"/>
    </row>
    <row r="8" spans="9:13" ht="13.5" thickBot="1">
      <c r="I8" s="6"/>
      <c r="J8" s="6"/>
      <c r="L8"/>
      <c r="M8"/>
    </row>
    <row r="9" spans="1:13" ht="12.75" customHeight="1">
      <c r="A9" s="35"/>
      <c r="B9" s="308" t="s">
        <v>21</v>
      </c>
      <c r="C9" s="309"/>
      <c r="D9" s="296" t="s">
        <v>22</v>
      </c>
      <c r="E9" s="306"/>
      <c r="F9" s="296" t="s">
        <v>22</v>
      </c>
      <c r="G9" s="297"/>
      <c r="H9" s="290" t="s">
        <v>75</v>
      </c>
      <c r="I9" s="323" t="s">
        <v>76</v>
      </c>
      <c r="J9" s="315" t="s">
        <v>67</v>
      </c>
      <c r="K9"/>
      <c r="L9"/>
      <c r="M9"/>
    </row>
    <row r="10" spans="1:13" ht="25.5" customHeight="1" thickBot="1">
      <c r="A10" s="36"/>
      <c r="B10" s="310"/>
      <c r="C10" s="311"/>
      <c r="D10" s="298"/>
      <c r="E10" s="307"/>
      <c r="F10" s="298"/>
      <c r="G10" s="299"/>
      <c r="H10" s="291"/>
      <c r="I10" s="324"/>
      <c r="J10" s="316"/>
      <c r="K10"/>
      <c r="L10"/>
      <c r="M10"/>
    </row>
    <row r="11" spans="1:13" ht="12.75" customHeight="1">
      <c r="A11" s="37" t="s">
        <v>0</v>
      </c>
      <c r="B11" s="303" t="s">
        <v>23</v>
      </c>
      <c r="C11" s="312" t="s">
        <v>24</v>
      </c>
      <c r="D11" s="105" t="s">
        <v>52</v>
      </c>
      <c r="E11" s="38"/>
      <c r="F11" s="293" t="s">
        <v>53</v>
      </c>
      <c r="G11" s="321" t="s">
        <v>24</v>
      </c>
      <c r="H11" s="291"/>
      <c r="I11" s="324"/>
      <c r="J11" s="316"/>
      <c r="K11"/>
      <c r="L11"/>
      <c r="M11"/>
    </row>
    <row r="12" spans="1:13" ht="12.75" customHeight="1">
      <c r="A12" s="36"/>
      <c r="B12" s="304"/>
      <c r="C12" s="313"/>
      <c r="D12" s="104"/>
      <c r="E12" s="40"/>
      <c r="F12" s="294"/>
      <c r="G12" s="322"/>
      <c r="H12" s="291"/>
      <c r="I12" s="324"/>
      <c r="J12" s="316"/>
      <c r="K12"/>
      <c r="L12"/>
      <c r="M12"/>
    </row>
    <row r="13" spans="1:13" ht="12.75" customHeight="1">
      <c r="A13" s="36"/>
      <c r="B13" s="304"/>
      <c r="C13" s="313"/>
      <c r="D13" s="39" t="s">
        <v>25</v>
      </c>
      <c r="E13" s="40" t="s">
        <v>24</v>
      </c>
      <c r="F13" s="294"/>
      <c r="G13" s="322"/>
      <c r="H13" s="291"/>
      <c r="I13" s="324"/>
      <c r="J13" s="316"/>
      <c r="K13"/>
      <c r="L13"/>
      <c r="M13"/>
    </row>
    <row r="14" spans="1:13" ht="13.5" customHeight="1" thickBot="1">
      <c r="A14" s="36"/>
      <c r="B14" s="304"/>
      <c r="C14" s="313"/>
      <c r="D14" s="239"/>
      <c r="E14" s="244"/>
      <c r="F14" s="294"/>
      <c r="G14" s="322"/>
      <c r="H14" s="292"/>
      <c r="I14" s="325"/>
      <c r="J14" s="317"/>
      <c r="K14"/>
      <c r="L14"/>
      <c r="M14"/>
    </row>
    <row r="15" spans="1:13" ht="13.5" customHeight="1" thickBot="1">
      <c r="A15" s="219"/>
      <c r="B15" s="220"/>
      <c r="C15" s="221"/>
      <c r="D15" s="222"/>
      <c r="E15" s="223">
        <f>D31*50%</f>
        <v>95167.04</v>
      </c>
      <c r="F15" s="224"/>
      <c r="G15" s="225">
        <f>D31*50%</f>
        <v>95167.04</v>
      </c>
      <c r="H15" s="256"/>
      <c r="I15" s="264"/>
      <c r="J15" s="231"/>
      <c r="K15"/>
      <c r="L15"/>
      <c r="M15"/>
    </row>
    <row r="16" spans="1:10" s="44" customFormat="1" ht="12.75" customHeight="1" thickBot="1">
      <c r="A16" s="145">
        <v>0</v>
      </c>
      <c r="B16" s="146">
        <v>1</v>
      </c>
      <c r="C16" s="147">
        <v>2</v>
      </c>
      <c r="D16" s="103">
        <v>3</v>
      </c>
      <c r="E16" s="102">
        <v>4</v>
      </c>
      <c r="F16" s="148">
        <v>5</v>
      </c>
      <c r="G16" s="149">
        <v>6</v>
      </c>
      <c r="H16" s="258" t="s">
        <v>26</v>
      </c>
      <c r="I16" s="101">
        <v>8</v>
      </c>
      <c r="J16" s="274" t="s">
        <v>68</v>
      </c>
    </row>
    <row r="17" spans="1:13" ht="15.75" thickBot="1">
      <c r="A17" s="226" t="s">
        <v>3</v>
      </c>
      <c r="B17" s="237">
        <v>660</v>
      </c>
      <c r="C17" s="238">
        <f aca="true" t="shared" si="0" ref="C17:C29">B17*$B$32</f>
        <v>16396.502580461583</v>
      </c>
      <c r="D17" s="240">
        <v>144</v>
      </c>
      <c r="E17" s="241">
        <f aca="true" t="shared" si="1" ref="E17:E29">D17*$D$32</f>
        <v>8667.96569259962</v>
      </c>
      <c r="F17" s="242">
        <v>306</v>
      </c>
      <c r="G17" s="243">
        <f aca="true" t="shared" si="2" ref="G17:G29">$G$32*F17</f>
        <v>5824.805328532852</v>
      </c>
      <c r="H17" s="259">
        <f aca="true" t="shared" si="3" ref="H17:H30">C17+G17+E17</f>
        <v>30889.273601594057</v>
      </c>
      <c r="I17" s="265">
        <v>30595.3</v>
      </c>
      <c r="J17" s="266">
        <f>H17-I17</f>
        <v>293.973601594058</v>
      </c>
      <c r="K17"/>
      <c r="L17"/>
      <c r="M17"/>
    </row>
    <row r="18" spans="1:13" ht="15.75" thickBot="1">
      <c r="A18" s="55" t="s">
        <v>60</v>
      </c>
      <c r="B18" s="216">
        <v>450</v>
      </c>
      <c r="C18" s="52">
        <f t="shared" si="0"/>
        <v>11179.433577587444</v>
      </c>
      <c r="D18" s="53">
        <v>106</v>
      </c>
      <c r="E18" s="218">
        <f t="shared" si="1"/>
        <v>6380.585857052498</v>
      </c>
      <c r="F18" s="54">
        <v>513</v>
      </c>
      <c r="G18" s="107">
        <f t="shared" si="2"/>
        <v>9765.114815481547</v>
      </c>
      <c r="H18" s="260">
        <f t="shared" si="3"/>
        <v>27325.13425012149</v>
      </c>
      <c r="I18" s="267">
        <v>27323.13</v>
      </c>
      <c r="J18" s="266">
        <f aca="true" t="shared" si="4" ref="J18:J29">H18-I18</f>
        <v>2.0042501214884396</v>
      </c>
      <c r="K18"/>
      <c r="L18"/>
      <c r="M18"/>
    </row>
    <row r="19" spans="1:13" ht="15.75" thickBot="1">
      <c r="A19" s="50" t="s">
        <v>5</v>
      </c>
      <c r="B19" s="51">
        <v>711.3</v>
      </c>
      <c r="C19" s="52">
        <f t="shared" si="0"/>
        <v>17670.958008306552</v>
      </c>
      <c r="D19" s="53">
        <v>144</v>
      </c>
      <c r="E19" s="218">
        <f t="shared" si="1"/>
        <v>8667.96569259962</v>
      </c>
      <c r="F19" s="54">
        <v>511.5</v>
      </c>
      <c r="G19" s="107">
        <f t="shared" si="2"/>
        <v>9736.561848184818</v>
      </c>
      <c r="H19" s="260">
        <f t="shared" si="3"/>
        <v>36075.48554909099</v>
      </c>
      <c r="I19" s="267">
        <v>35780.12</v>
      </c>
      <c r="J19" s="266">
        <f t="shared" si="4"/>
        <v>295.36554909098777</v>
      </c>
      <c r="K19"/>
      <c r="L19"/>
      <c r="M19"/>
    </row>
    <row r="20" spans="1:13" ht="15.75" thickBot="1">
      <c r="A20" s="50" t="s">
        <v>6</v>
      </c>
      <c r="B20" s="51">
        <v>668.8</v>
      </c>
      <c r="C20" s="52">
        <f t="shared" si="0"/>
        <v>16615.122614867738</v>
      </c>
      <c r="D20" s="53">
        <v>146</v>
      </c>
      <c r="E20" s="218">
        <f t="shared" si="1"/>
        <v>8788.354104996837</v>
      </c>
      <c r="F20" s="54">
        <v>404</v>
      </c>
      <c r="G20" s="107">
        <f t="shared" si="2"/>
        <v>7690.265858585857</v>
      </c>
      <c r="H20" s="260">
        <f t="shared" si="3"/>
        <v>33093.74257845043</v>
      </c>
      <c r="I20" s="267">
        <v>32795.7</v>
      </c>
      <c r="J20" s="266">
        <f t="shared" si="4"/>
        <v>298.0425784504332</v>
      </c>
      <c r="K20"/>
      <c r="L20"/>
      <c r="M20"/>
    </row>
    <row r="21" spans="1:10" s="59" customFormat="1" ht="15.75" thickBot="1">
      <c r="A21" s="60" t="s">
        <v>7</v>
      </c>
      <c r="B21" s="51">
        <v>487</v>
      </c>
      <c r="C21" s="52">
        <f t="shared" si="0"/>
        <v>12098.631449522412</v>
      </c>
      <c r="D21" s="53">
        <v>131</v>
      </c>
      <c r="E21" s="218">
        <f t="shared" si="1"/>
        <v>7885.44101201771</v>
      </c>
      <c r="F21" s="54">
        <v>435</v>
      </c>
      <c r="G21" s="107">
        <f t="shared" si="2"/>
        <v>8280.360516051604</v>
      </c>
      <c r="H21" s="260">
        <f t="shared" si="3"/>
        <v>28264.432977591725</v>
      </c>
      <c r="I21" s="268">
        <v>28000.08</v>
      </c>
      <c r="J21" s="266">
        <f t="shared" si="4"/>
        <v>264.3529775917232</v>
      </c>
    </row>
    <row r="22" spans="1:10" s="59" customFormat="1" ht="15.75" thickBot="1">
      <c r="A22" s="60" t="s">
        <v>8</v>
      </c>
      <c r="B22" s="51">
        <v>715.79</v>
      </c>
      <c r="C22" s="52">
        <f t="shared" si="0"/>
        <v>17782.503912225147</v>
      </c>
      <c r="D22" s="53">
        <v>137</v>
      </c>
      <c r="E22" s="218">
        <f t="shared" si="1"/>
        <v>8246.60624920936</v>
      </c>
      <c r="F22" s="54">
        <v>472</v>
      </c>
      <c r="G22" s="107">
        <f t="shared" si="2"/>
        <v>8984.66704270427</v>
      </c>
      <c r="H22" s="260">
        <f t="shared" si="3"/>
        <v>35013.77720413878</v>
      </c>
      <c r="I22" s="268">
        <v>34731.7</v>
      </c>
      <c r="J22" s="266">
        <f t="shared" si="4"/>
        <v>282.0772041387827</v>
      </c>
    </row>
    <row r="23" spans="1:10" s="59" customFormat="1" ht="15.75" thickBot="1">
      <c r="A23" s="60" t="s">
        <v>27</v>
      </c>
      <c r="B23" s="134">
        <v>484.7</v>
      </c>
      <c r="C23" s="52">
        <f t="shared" si="0"/>
        <v>12041.492122348076</v>
      </c>
      <c r="D23" s="53">
        <v>101</v>
      </c>
      <c r="E23" s="218">
        <f t="shared" si="1"/>
        <v>6079.6148260594555</v>
      </c>
      <c r="F23" s="54">
        <v>248</v>
      </c>
      <c r="G23" s="107">
        <f t="shared" si="2"/>
        <v>4720.757259725972</v>
      </c>
      <c r="H23" s="260">
        <f t="shared" si="3"/>
        <v>22841.864208133506</v>
      </c>
      <c r="I23" s="268">
        <v>22635.08</v>
      </c>
      <c r="J23" s="266">
        <f t="shared" si="4"/>
        <v>206.78420813350385</v>
      </c>
    </row>
    <row r="24" spans="1:10" s="59" customFormat="1" ht="15.75" thickBot="1">
      <c r="A24" s="62" t="s">
        <v>28</v>
      </c>
      <c r="B24" s="134">
        <v>699.4</v>
      </c>
      <c r="C24" s="52">
        <f t="shared" si="0"/>
        <v>17375.324098143687</v>
      </c>
      <c r="D24" s="53">
        <v>121</v>
      </c>
      <c r="E24" s="218">
        <f t="shared" si="1"/>
        <v>7283.498950031625</v>
      </c>
      <c r="F24" s="54">
        <v>528</v>
      </c>
      <c r="G24" s="107">
        <f t="shared" si="2"/>
        <v>10050.644488448843</v>
      </c>
      <c r="H24" s="260">
        <f t="shared" si="3"/>
        <v>34709.46753662415</v>
      </c>
      <c r="I24" s="268">
        <v>34458.51</v>
      </c>
      <c r="J24" s="266">
        <f t="shared" si="4"/>
        <v>250.9575366241479</v>
      </c>
    </row>
    <row r="25" spans="1:10" s="59" customFormat="1" ht="15.75" thickBot="1">
      <c r="A25" s="63" t="s">
        <v>29</v>
      </c>
      <c r="B25" s="134">
        <v>449.74</v>
      </c>
      <c r="C25" s="52">
        <f t="shared" si="0"/>
        <v>11172.974349298172</v>
      </c>
      <c r="D25" s="53">
        <v>121</v>
      </c>
      <c r="E25" s="218">
        <f t="shared" si="1"/>
        <v>7283.498950031625</v>
      </c>
      <c r="F25" s="54">
        <v>232</v>
      </c>
      <c r="G25" s="107">
        <f t="shared" si="2"/>
        <v>4416.192275227522</v>
      </c>
      <c r="H25" s="260">
        <f t="shared" si="3"/>
        <v>22872.66557455732</v>
      </c>
      <c r="I25" s="268">
        <v>22628.5</v>
      </c>
      <c r="J25" s="266">
        <f t="shared" si="4"/>
        <v>244.1655745573189</v>
      </c>
    </row>
    <row r="26" spans="1:10" s="59" customFormat="1" ht="15.75" thickBot="1">
      <c r="A26" s="60" t="s">
        <v>9</v>
      </c>
      <c r="B26" s="134">
        <v>591.49</v>
      </c>
      <c r="C26" s="52">
        <f t="shared" si="0"/>
        <v>14694.495926238216</v>
      </c>
      <c r="D26" s="53">
        <v>123</v>
      </c>
      <c r="E26" s="218">
        <f t="shared" si="1"/>
        <v>7403.887362428842</v>
      </c>
      <c r="F26" s="54">
        <v>430</v>
      </c>
      <c r="G26" s="107">
        <f t="shared" si="2"/>
        <v>8185.183958395838</v>
      </c>
      <c r="H26" s="260">
        <f t="shared" si="3"/>
        <v>30283.567247062896</v>
      </c>
      <c r="I26" s="268">
        <v>30031.71</v>
      </c>
      <c r="J26" s="266">
        <f t="shared" si="4"/>
        <v>251.85724706289693</v>
      </c>
    </row>
    <row r="27" spans="1:10" s="59" customFormat="1" ht="15.75" thickBot="1">
      <c r="A27" s="60" t="s">
        <v>30</v>
      </c>
      <c r="B27" s="134">
        <v>481.7</v>
      </c>
      <c r="C27" s="56">
        <f t="shared" si="0"/>
        <v>11966.96256516416</v>
      </c>
      <c r="D27" s="217">
        <v>83</v>
      </c>
      <c r="E27" s="110">
        <f t="shared" si="1"/>
        <v>4996.119114484503</v>
      </c>
      <c r="F27" s="58">
        <v>276</v>
      </c>
      <c r="G27" s="108">
        <f t="shared" si="2"/>
        <v>5253.745982598259</v>
      </c>
      <c r="H27" s="260">
        <f t="shared" si="3"/>
        <v>22216.827662246924</v>
      </c>
      <c r="I27" s="268">
        <v>25070.09</v>
      </c>
      <c r="J27" s="266">
        <f t="shared" si="4"/>
        <v>-2853.2623377530763</v>
      </c>
    </row>
    <row r="28" spans="1:10" s="59" customFormat="1" ht="15.75" thickBot="1">
      <c r="A28" s="60" t="s">
        <v>31</v>
      </c>
      <c r="B28" s="61">
        <v>844.5</v>
      </c>
      <c r="C28" s="56">
        <f t="shared" si="0"/>
        <v>20980.070347272438</v>
      </c>
      <c r="D28" s="57">
        <v>107</v>
      </c>
      <c r="E28" s="110">
        <f t="shared" si="1"/>
        <v>6440.780063251106</v>
      </c>
      <c r="F28" s="58">
        <v>351</v>
      </c>
      <c r="G28" s="108">
        <f t="shared" si="2"/>
        <v>6681.3943474347425</v>
      </c>
      <c r="H28" s="260">
        <f t="shared" si="3"/>
        <v>34102.24475795829</v>
      </c>
      <c r="I28" s="268">
        <v>33874.17</v>
      </c>
      <c r="J28" s="266">
        <f t="shared" si="4"/>
        <v>228.0747579582894</v>
      </c>
    </row>
    <row r="29" spans="1:10" s="59" customFormat="1" ht="15.75" thickBot="1">
      <c r="A29" s="78" t="s">
        <v>54</v>
      </c>
      <c r="B29" s="135">
        <v>417</v>
      </c>
      <c r="C29" s="136">
        <f t="shared" si="0"/>
        <v>10359.608448564366</v>
      </c>
      <c r="D29" s="137">
        <v>117</v>
      </c>
      <c r="E29" s="138">
        <f t="shared" si="1"/>
        <v>7042.722125237191</v>
      </c>
      <c r="F29" s="139">
        <v>293</v>
      </c>
      <c r="G29" s="140">
        <f t="shared" si="2"/>
        <v>5577.346278627862</v>
      </c>
      <c r="H29" s="261">
        <f t="shared" si="3"/>
        <v>22979.676852429417</v>
      </c>
      <c r="I29" s="269">
        <v>22744.07</v>
      </c>
      <c r="J29" s="266">
        <f t="shared" si="4"/>
        <v>235.6068524294169</v>
      </c>
    </row>
    <row r="30" spans="1:13" ht="15.75" thickBot="1">
      <c r="A30" s="141" t="s">
        <v>32</v>
      </c>
      <c r="B30" s="142">
        <f aca="true" t="shared" si="5" ref="B30:G30">SUM(B17:B29)</f>
        <v>7661.419999999999</v>
      </c>
      <c r="C30" s="142">
        <f t="shared" si="5"/>
        <v>190334.08000000002</v>
      </c>
      <c r="D30" s="142">
        <f t="shared" si="5"/>
        <v>1581</v>
      </c>
      <c r="E30" s="142">
        <f t="shared" si="5"/>
        <v>95167.04000000001</v>
      </c>
      <c r="F30" s="142">
        <f t="shared" si="5"/>
        <v>4999.5</v>
      </c>
      <c r="G30" s="143">
        <f t="shared" si="5"/>
        <v>95167.04000000001</v>
      </c>
      <c r="H30" s="262">
        <f t="shared" si="3"/>
        <v>380668.16000000003</v>
      </c>
      <c r="I30" s="262">
        <f>SUM(I17:I29)</f>
        <v>380668.1600000001</v>
      </c>
      <c r="J30" s="144">
        <f>SUM(J17:J29)</f>
        <v>-2.9103830456733704E-11</v>
      </c>
      <c r="K30"/>
      <c r="L30"/>
      <c r="M30"/>
    </row>
    <row r="31" spans="1:8" s="1" customFormat="1" ht="16.5" thickBot="1">
      <c r="A31" s="64" t="s">
        <v>33</v>
      </c>
      <c r="B31" s="65">
        <f>C39*50%</f>
        <v>190334.08</v>
      </c>
      <c r="C31" s="65"/>
      <c r="D31" s="66">
        <f>C39*50%</f>
        <v>190334.08</v>
      </c>
      <c r="E31" s="67"/>
      <c r="H31" s="120"/>
    </row>
    <row r="32" spans="1:8" s="1" customFormat="1" ht="16.5" thickBot="1">
      <c r="A32" s="68" t="s">
        <v>34</v>
      </c>
      <c r="B32" s="69">
        <f>B31/B30</f>
        <v>24.8431857279721</v>
      </c>
      <c r="C32" s="70"/>
      <c r="D32" s="71">
        <f>E15/D30</f>
        <v>60.19420619860847</v>
      </c>
      <c r="E32" s="72">
        <v>0.5</v>
      </c>
      <c r="F32" s="73">
        <f>D31*50%</f>
        <v>95167.04</v>
      </c>
      <c r="G32" s="74">
        <f>F32/F30</f>
        <v>19.035311531153113</v>
      </c>
      <c r="H32" s="120"/>
    </row>
    <row r="33" spans="1:8" s="4" customFormat="1" ht="15.75">
      <c r="A33" s="232"/>
      <c r="B33" s="236"/>
      <c r="C33" s="236"/>
      <c r="D33" s="236"/>
      <c r="E33" s="245"/>
      <c r="F33" s="246"/>
      <c r="G33" s="246"/>
      <c r="H33" s="247"/>
    </row>
    <row r="34" spans="1:11" s="4" customFormat="1" ht="15.75">
      <c r="A34" s="280" t="s">
        <v>69</v>
      </c>
      <c r="B34" s="280"/>
      <c r="C34" s="280"/>
      <c r="D34" s="280"/>
      <c r="E34" s="280"/>
      <c r="F34" s="280"/>
      <c r="G34" s="280"/>
      <c r="H34" s="120"/>
      <c r="I34" s="1"/>
      <c r="J34" s="1"/>
      <c r="K34" s="1"/>
    </row>
    <row r="35" spans="1:11" s="4" customFormat="1" ht="15.75">
      <c r="A35" s="232" t="s">
        <v>70</v>
      </c>
      <c r="B35" s="236"/>
      <c r="C35" s="233"/>
      <c r="D35" s="233"/>
      <c r="E35" s="234"/>
      <c r="F35" s="235"/>
      <c r="G35" s="235"/>
      <c r="H35" s="120"/>
      <c r="I35" s="1"/>
      <c r="J35" s="1"/>
      <c r="K35" s="1"/>
    </row>
    <row r="36" spans="1:11" s="4" customFormat="1" ht="15.75">
      <c r="A36" s="232" t="s">
        <v>71</v>
      </c>
      <c r="B36" s="236"/>
      <c r="C36" s="233"/>
      <c r="D36" s="233"/>
      <c r="E36" s="234"/>
      <c r="F36" s="235"/>
      <c r="G36" s="235"/>
      <c r="H36" s="120"/>
      <c r="I36" s="1"/>
      <c r="J36" s="1"/>
      <c r="K36" s="1"/>
    </row>
    <row r="37" spans="1:8" s="4" customFormat="1" ht="15.75">
      <c r="A37" s="232"/>
      <c r="B37" s="236"/>
      <c r="C37" s="236"/>
      <c r="D37" s="236"/>
      <c r="E37" s="245"/>
      <c r="F37" s="246"/>
      <c r="G37" s="246"/>
      <c r="H37" s="247"/>
    </row>
    <row r="38" spans="6:11" s="1" customFormat="1" ht="12.75">
      <c r="F38" s="75"/>
      <c r="I38" s="6"/>
      <c r="K38"/>
    </row>
    <row r="39" spans="1:13" s="1" customFormat="1" ht="29.25">
      <c r="A39" s="95" t="s">
        <v>73</v>
      </c>
      <c r="B39" s="152">
        <v>380668.16</v>
      </c>
      <c r="C39" s="150">
        <v>380668.16</v>
      </c>
      <c r="D39" s="151"/>
      <c r="E39" s="81"/>
      <c r="F39" s="7"/>
      <c r="I39" s="76"/>
      <c r="K39" s="6"/>
      <c r="L39" s="6"/>
      <c r="M39"/>
    </row>
    <row r="40" spans="1:13" s="1" customFormat="1" ht="15.75">
      <c r="A40" s="96"/>
      <c r="B40" s="97"/>
      <c r="C40" s="98"/>
      <c r="D40" s="98"/>
      <c r="E40" s="99"/>
      <c r="F40" s="100"/>
      <c r="I40" s="118"/>
      <c r="K40" s="6"/>
      <c r="L40" s="6"/>
      <c r="M40"/>
    </row>
    <row r="41" spans="1:9" ht="14.25">
      <c r="A41" s="77" t="s">
        <v>35</v>
      </c>
      <c r="B41" s="80"/>
      <c r="H41" s="1"/>
      <c r="I41" s="119"/>
    </row>
    <row r="42" spans="1:2" ht="15">
      <c r="A42" s="77" t="s">
        <v>36</v>
      </c>
      <c r="B42" s="2"/>
    </row>
  </sheetData>
  <mergeCells count="11">
    <mergeCell ref="A34:G34"/>
    <mergeCell ref="H9:H14"/>
    <mergeCell ref="B11:B14"/>
    <mergeCell ref="D9:E10"/>
    <mergeCell ref="B9:C10"/>
    <mergeCell ref="C11:C14"/>
    <mergeCell ref="F11:F14"/>
    <mergeCell ref="F9:G10"/>
    <mergeCell ref="G11:G14"/>
    <mergeCell ref="I9:I14"/>
    <mergeCell ref="J9:J14"/>
  </mergeCells>
  <printOptions horizontalCentered="1"/>
  <pageMargins left="1.01" right="0" top="0.24" bottom="0.5" header="0.16" footer="0.5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M42"/>
  <sheetViews>
    <sheetView view="pageBreakPreview" zoomScaleSheetLayoutView="100" workbookViewId="0" topLeftCell="A1">
      <selection activeCell="E39" sqref="E39"/>
    </sheetView>
  </sheetViews>
  <sheetFormatPr defaultColWidth="9.140625" defaultRowHeight="12.75"/>
  <cols>
    <col min="1" max="1" width="33.7109375" style="0" customWidth="1"/>
    <col min="2" max="2" width="15.8515625" style="0" customWidth="1"/>
    <col min="3" max="3" width="15.421875" style="0" customWidth="1"/>
    <col min="4" max="4" width="16.28125" style="0" customWidth="1"/>
    <col min="5" max="5" width="13.28125" style="0" customWidth="1"/>
    <col min="6" max="6" width="13.7109375" style="5" customWidth="1"/>
    <col min="7" max="7" width="16.00390625" style="0" customWidth="1"/>
    <col min="8" max="8" width="17.8515625" style="0" customWidth="1"/>
    <col min="9" max="9" width="11.28125" style="0" customWidth="1"/>
    <col min="10" max="10" width="11.140625" style="0" customWidth="1"/>
    <col min="11" max="11" width="12.28125" style="6" customWidth="1"/>
    <col min="12" max="12" width="7.8515625" style="6" customWidth="1"/>
    <col min="13" max="13" width="14.7109375" style="6" customWidth="1"/>
    <col min="14" max="14" width="13.140625" style="0" customWidth="1"/>
    <col min="15" max="15" width="11.28125" style="0" customWidth="1"/>
  </cols>
  <sheetData>
    <row r="1" spans="1:10" ht="18">
      <c r="A1" s="25" t="s">
        <v>1</v>
      </c>
      <c r="E1" s="26"/>
      <c r="F1" s="27"/>
      <c r="G1" s="27"/>
      <c r="H1" s="25"/>
      <c r="J1" s="10"/>
    </row>
    <row r="2" spans="1:10" ht="18">
      <c r="A2" s="28" t="s">
        <v>19</v>
      </c>
      <c r="E2" s="25"/>
      <c r="F2" s="12"/>
      <c r="G2" s="13"/>
      <c r="H2" s="13"/>
      <c r="J2" s="10"/>
    </row>
    <row r="3" spans="1:8" ht="18">
      <c r="A3" s="29"/>
      <c r="E3" s="30"/>
      <c r="F3" s="12"/>
      <c r="G3" s="12"/>
      <c r="H3" s="12"/>
    </row>
    <row r="4" spans="5:8" ht="15.75">
      <c r="E4" s="25"/>
      <c r="F4" s="25"/>
      <c r="G4" s="25"/>
      <c r="H4" s="9"/>
    </row>
    <row r="5" spans="2:10" ht="15.75">
      <c r="B5" s="31" t="s">
        <v>64</v>
      </c>
      <c r="C5" s="31"/>
      <c r="D5" s="31"/>
      <c r="E5" s="31"/>
      <c r="F5" s="109"/>
      <c r="G5" s="3"/>
      <c r="H5" s="3"/>
      <c r="I5" s="3"/>
      <c r="J5" s="3"/>
    </row>
    <row r="6" spans="2:10" ht="15.75">
      <c r="B6" s="31" t="s">
        <v>80</v>
      </c>
      <c r="C6" s="31"/>
      <c r="D6" s="31"/>
      <c r="E6" s="31"/>
      <c r="F6" s="279"/>
      <c r="G6" s="3"/>
      <c r="H6" s="3"/>
      <c r="I6" s="3"/>
      <c r="J6" s="11"/>
    </row>
    <row r="7" spans="2:10" ht="15">
      <c r="B7" s="32" t="s">
        <v>20</v>
      </c>
      <c r="C7" s="33"/>
      <c r="D7" s="33"/>
      <c r="E7" s="34"/>
      <c r="F7" s="114"/>
      <c r="I7" s="6"/>
      <c r="J7" s="6"/>
    </row>
    <row r="8" spans="9:13" ht="13.5" thickBot="1">
      <c r="I8" s="6"/>
      <c r="J8" s="6"/>
      <c r="L8"/>
      <c r="M8"/>
    </row>
    <row r="9" spans="1:13" ht="12.75" customHeight="1">
      <c r="A9" s="35"/>
      <c r="B9" s="308" t="s">
        <v>21</v>
      </c>
      <c r="C9" s="309"/>
      <c r="D9" s="296" t="s">
        <v>22</v>
      </c>
      <c r="E9" s="306"/>
      <c r="F9" s="296" t="s">
        <v>22</v>
      </c>
      <c r="G9" s="297"/>
      <c r="H9" s="290" t="s">
        <v>77</v>
      </c>
      <c r="I9" s="315" t="s">
        <v>78</v>
      </c>
      <c r="J9" s="318" t="s">
        <v>67</v>
      </c>
      <c r="K9"/>
      <c r="L9"/>
      <c r="M9"/>
    </row>
    <row r="10" spans="1:13" ht="25.5" customHeight="1" thickBot="1">
      <c r="A10" s="36"/>
      <c r="B10" s="310"/>
      <c r="C10" s="311"/>
      <c r="D10" s="298"/>
      <c r="E10" s="307"/>
      <c r="F10" s="298"/>
      <c r="G10" s="299"/>
      <c r="H10" s="291"/>
      <c r="I10" s="316"/>
      <c r="J10" s="319"/>
      <c r="K10"/>
      <c r="L10"/>
      <c r="M10"/>
    </row>
    <row r="11" spans="1:13" ht="12.75" customHeight="1">
      <c r="A11" s="37" t="s">
        <v>0</v>
      </c>
      <c r="B11" s="303" t="s">
        <v>23</v>
      </c>
      <c r="C11" s="312" t="s">
        <v>24</v>
      </c>
      <c r="D11" s="105" t="s">
        <v>52</v>
      </c>
      <c r="E11" s="38"/>
      <c r="F11" s="293" t="s">
        <v>53</v>
      </c>
      <c r="G11" s="300" t="s">
        <v>24</v>
      </c>
      <c r="H11" s="291"/>
      <c r="I11" s="316"/>
      <c r="J11" s="319"/>
      <c r="K11"/>
      <c r="L11"/>
      <c r="M11"/>
    </row>
    <row r="12" spans="1:13" ht="12.75" customHeight="1">
      <c r="A12" s="36"/>
      <c r="B12" s="304"/>
      <c r="C12" s="313"/>
      <c r="D12" s="104"/>
      <c r="E12" s="40"/>
      <c r="F12" s="294"/>
      <c r="G12" s="301"/>
      <c r="H12" s="291"/>
      <c r="I12" s="316"/>
      <c r="J12" s="319"/>
      <c r="K12"/>
      <c r="L12"/>
      <c r="M12"/>
    </row>
    <row r="13" spans="1:13" ht="12.75" customHeight="1">
      <c r="A13" s="36"/>
      <c r="B13" s="304"/>
      <c r="C13" s="313"/>
      <c r="D13" s="39" t="s">
        <v>25</v>
      </c>
      <c r="E13" s="40" t="s">
        <v>24</v>
      </c>
      <c r="F13" s="294"/>
      <c r="G13" s="301"/>
      <c r="H13" s="291"/>
      <c r="I13" s="316"/>
      <c r="J13" s="319"/>
      <c r="K13"/>
      <c r="L13"/>
      <c r="M13"/>
    </row>
    <row r="14" spans="1:13" ht="13.5" customHeight="1" thickBot="1">
      <c r="A14" s="36"/>
      <c r="B14" s="304"/>
      <c r="C14" s="313"/>
      <c r="D14" s="239"/>
      <c r="E14" s="244"/>
      <c r="F14" s="294"/>
      <c r="G14" s="301"/>
      <c r="H14" s="291"/>
      <c r="I14" s="316"/>
      <c r="J14" s="319"/>
      <c r="K14"/>
      <c r="L14"/>
      <c r="M14"/>
    </row>
    <row r="15" spans="1:13" ht="13.5" customHeight="1" thickBot="1">
      <c r="A15" s="219"/>
      <c r="B15" s="220"/>
      <c r="C15" s="221"/>
      <c r="D15" s="222"/>
      <c r="E15" s="223">
        <f>D31*50%</f>
        <v>6215.355</v>
      </c>
      <c r="F15" s="224"/>
      <c r="G15" s="225">
        <f>D31*50%</f>
        <v>6215.355</v>
      </c>
      <c r="H15" s="257"/>
      <c r="I15" s="275"/>
      <c r="J15" s="276"/>
      <c r="K15"/>
      <c r="L15"/>
      <c r="M15"/>
    </row>
    <row r="16" spans="1:10" s="44" customFormat="1" ht="12.75" customHeight="1" thickBot="1">
      <c r="A16" s="145">
        <v>0</v>
      </c>
      <c r="B16" s="146">
        <v>1</v>
      </c>
      <c r="C16" s="147">
        <v>2</v>
      </c>
      <c r="D16" s="103">
        <v>3</v>
      </c>
      <c r="E16" s="102">
        <v>4</v>
      </c>
      <c r="F16" s="148">
        <v>5</v>
      </c>
      <c r="G16" s="149">
        <v>6</v>
      </c>
      <c r="H16" s="258" t="s">
        <v>26</v>
      </c>
      <c r="I16" s="101">
        <v>8</v>
      </c>
      <c r="J16" s="274" t="s">
        <v>68</v>
      </c>
    </row>
    <row r="17" spans="1:13" ht="15.75" thickBot="1">
      <c r="A17" s="45" t="s">
        <v>3</v>
      </c>
      <c r="B17" s="46">
        <v>660</v>
      </c>
      <c r="C17" s="47">
        <f aca="true" t="shared" si="0" ref="C17:C29">B17*$B$32</f>
        <v>1070.8548284782717</v>
      </c>
      <c r="D17" s="48">
        <v>144</v>
      </c>
      <c r="E17" s="49">
        <f aca="true" t="shared" si="1" ref="E17:E29">D17*$D$32</f>
        <v>566.104440227704</v>
      </c>
      <c r="F17" s="277">
        <v>306</v>
      </c>
      <c r="G17" s="106">
        <f aca="true" t="shared" si="2" ref="G17:G29">$G$32*F17</f>
        <v>380.4177677767777</v>
      </c>
      <c r="H17" s="278">
        <f aca="true" t="shared" si="3" ref="H17:H30">C17+G17+E17</f>
        <v>2017.3770364827533</v>
      </c>
      <c r="I17" s="265">
        <v>1998.18</v>
      </c>
      <c r="J17" s="266">
        <f>H17-I17</f>
        <v>19.19703648275322</v>
      </c>
      <c r="K17"/>
      <c r="L17"/>
      <c r="M17"/>
    </row>
    <row r="18" spans="1:13" ht="15.75" thickBot="1">
      <c r="A18" s="55" t="s">
        <v>60</v>
      </c>
      <c r="B18" s="216">
        <f>'LABORATOR MAI-IUNIE 2015'!B18</f>
        <v>450</v>
      </c>
      <c r="C18" s="56">
        <f t="shared" si="0"/>
        <v>730.1282921442761</v>
      </c>
      <c r="D18" s="57">
        <v>106</v>
      </c>
      <c r="E18" s="110">
        <f t="shared" si="1"/>
        <v>416.71576850094874</v>
      </c>
      <c r="F18" s="54">
        <v>513</v>
      </c>
      <c r="G18" s="108">
        <f t="shared" si="2"/>
        <v>637.759198919892</v>
      </c>
      <c r="H18" s="260">
        <f t="shared" si="3"/>
        <v>1784.6032595651168</v>
      </c>
      <c r="I18" s="267">
        <v>1784.47</v>
      </c>
      <c r="J18" s="266">
        <f aca="true" t="shared" si="4" ref="J18:J29">H18-I18</f>
        <v>0.1332595651167594</v>
      </c>
      <c r="K18"/>
      <c r="L18"/>
      <c r="M18"/>
    </row>
    <row r="19" spans="1:13" ht="15.75" thickBot="1">
      <c r="A19" s="50" t="s">
        <v>5</v>
      </c>
      <c r="B19" s="51">
        <v>711.3</v>
      </c>
      <c r="C19" s="56">
        <f t="shared" si="0"/>
        <v>1154.0894537827191</v>
      </c>
      <c r="D19" s="57">
        <v>144</v>
      </c>
      <c r="E19" s="110">
        <f t="shared" si="1"/>
        <v>566.104440227704</v>
      </c>
      <c r="F19" s="54">
        <v>511.5</v>
      </c>
      <c r="G19" s="108">
        <f t="shared" si="2"/>
        <v>635.8944059405941</v>
      </c>
      <c r="H19" s="260">
        <f t="shared" si="3"/>
        <v>2356.0882999510172</v>
      </c>
      <c r="I19" s="267">
        <v>2336.8</v>
      </c>
      <c r="J19" s="266">
        <f t="shared" si="4"/>
        <v>19.288299951017052</v>
      </c>
      <c r="K19"/>
      <c r="L19"/>
      <c r="M19"/>
    </row>
    <row r="20" spans="1:13" ht="15.75" thickBot="1">
      <c r="A20" s="50" t="s">
        <v>6</v>
      </c>
      <c r="B20" s="51">
        <v>668.8</v>
      </c>
      <c r="C20" s="56">
        <f t="shared" si="0"/>
        <v>1085.132892857982</v>
      </c>
      <c r="D20" s="57">
        <v>146</v>
      </c>
      <c r="E20" s="110">
        <f t="shared" si="1"/>
        <v>573.9670018975332</v>
      </c>
      <c r="F20" s="54">
        <v>404</v>
      </c>
      <c r="G20" s="108">
        <f t="shared" si="2"/>
        <v>502.2509090909091</v>
      </c>
      <c r="H20" s="260">
        <f t="shared" si="3"/>
        <v>2161.3508038464242</v>
      </c>
      <c r="I20" s="267">
        <v>2141.89</v>
      </c>
      <c r="J20" s="266">
        <f t="shared" si="4"/>
        <v>19.46080384642437</v>
      </c>
      <c r="K20"/>
      <c r="L20"/>
      <c r="M20"/>
    </row>
    <row r="21" spans="1:10" s="59" customFormat="1" ht="15.75" thickBot="1">
      <c r="A21" s="60" t="s">
        <v>7</v>
      </c>
      <c r="B21" s="51">
        <v>487</v>
      </c>
      <c r="C21" s="56">
        <f t="shared" si="0"/>
        <v>790.1610628316944</v>
      </c>
      <c r="D21" s="57">
        <v>131</v>
      </c>
      <c r="E21" s="110">
        <f t="shared" si="1"/>
        <v>514.997789373814</v>
      </c>
      <c r="F21" s="54">
        <v>435</v>
      </c>
      <c r="G21" s="108">
        <f t="shared" si="2"/>
        <v>540.7899639963996</v>
      </c>
      <c r="H21" s="260">
        <f t="shared" si="3"/>
        <v>1845.948816201908</v>
      </c>
      <c r="I21" s="268">
        <v>1828.68</v>
      </c>
      <c r="J21" s="266">
        <f t="shared" si="4"/>
        <v>17.26881620190784</v>
      </c>
    </row>
    <row r="22" spans="1:10" s="59" customFormat="1" ht="15.75" thickBot="1">
      <c r="A22" s="60" t="s">
        <v>8</v>
      </c>
      <c r="B22" s="51">
        <v>715.79</v>
      </c>
      <c r="C22" s="56">
        <f t="shared" si="0"/>
        <v>1161.374511631003</v>
      </c>
      <c r="D22" s="57">
        <v>137</v>
      </c>
      <c r="E22" s="110">
        <f t="shared" si="1"/>
        <v>538.5854743833017</v>
      </c>
      <c r="F22" s="54">
        <v>472</v>
      </c>
      <c r="G22" s="108">
        <f t="shared" si="2"/>
        <v>586.7881908190819</v>
      </c>
      <c r="H22" s="260">
        <f t="shared" si="3"/>
        <v>2286.7481768333864</v>
      </c>
      <c r="I22" s="268">
        <v>2268.33</v>
      </c>
      <c r="J22" s="266">
        <f t="shared" si="4"/>
        <v>18.418176833386497</v>
      </c>
    </row>
    <row r="23" spans="1:10" s="59" customFormat="1" ht="15.75" thickBot="1">
      <c r="A23" s="60" t="s">
        <v>27</v>
      </c>
      <c r="B23" s="134">
        <v>484.7</v>
      </c>
      <c r="C23" s="56">
        <f t="shared" si="0"/>
        <v>786.4292960051791</v>
      </c>
      <c r="D23" s="57">
        <v>101</v>
      </c>
      <c r="E23" s="110">
        <f t="shared" si="1"/>
        <v>397.0593643263757</v>
      </c>
      <c r="F23" s="54">
        <v>248</v>
      </c>
      <c r="G23" s="108">
        <f t="shared" si="2"/>
        <v>308.31243924392436</v>
      </c>
      <c r="H23" s="260">
        <f t="shared" si="3"/>
        <v>1491.8010995754792</v>
      </c>
      <c r="I23" s="268">
        <v>1478.3</v>
      </c>
      <c r="J23" s="266">
        <f t="shared" si="4"/>
        <v>13.501099575479202</v>
      </c>
    </row>
    <row r="24" spans="1:10" s="59" customFormat="1" ht="15.75" thickBot="1">
      <c r="A24" s="62" t="s">
        <v>28</v>
      </c>
      <c r="B24" s="134">
        <v>699.4</v>
      </c>
      <c r="C24" s="56">
        <f t="shared" si="0"/>
        <v>1134.7816167237927</v>
      </c>
      <c r="D24" s="57">
        <v>121</v>
      </c>
      <c r="E24" s="110">
        <f t="shared" si="1"/>
        <v>475.68498102466793</v>
      </c>
      <c r="F24" s="54">
        <v>528</v>
      </c>
      <c r="G24" s="108">
        <f t="shared" si="2"/>
        <v>656.4071287128713</v>
      </c>
      <c r="H24" s="260">
        <f t="shared" si="3"/>
        <v>2266.873726461332</v>
      </c>
      <c r="I24" s="268">
        <v>2250.48</v>
      </c>
      <c r="J24" s="266">
        <f t="shared" si="4"/>
        <v>16.39372646133188</v>
      </c>
    </row>
    <row r="25" spans="1:10" s="59" customFormat="1" ht="15.75" thickBot="1">
      <c r="A25" s="63" t="s">
        <v>29</v>
      </c>
      <c r="B25" s="134">
        <v>449.74</v>
      </c>
      <c r="C25" s="56">
        <f t="shared" si="0"/>
        <v>729.7064402421483</v>
      </c>
      <c r="D25" s="57">
        <v>121</v>
      </c>
      <c r="E25" s="110">
        <f t="shared" si="1"/>
        <v>475.68498102466793</v>
      </c>
      <c r="F25" s="58">
        <v>232</v>
      </c>
      <c r="G25" s="108">
        <f t="shared" si="2"/>
        <v>288.4213141314131</v>
      </c>
      <c r="H25" s="260">
        <f t="shared" si="3"/>
        <v>1493.8127353982293</v>
      </c>
      <c r="I25" s="268">
        <v>1477.87</v>
      </c>
      <c r="J25" s="266">
        <f>H25-I25+0.01</f>
        <v>15.952735398229388</v>
      </c>
    </row>
    <row r="26" spans="1:10" s="59" customFormat="1" ht="15.75" thickBot="1">
      <c r="A26" s="60" t="s">
        <v>9</v>
      </c>
      <c r="B26" s="134">
        <v>591.49</v>
      </c>
      <c r="C26" s="56">
        <f t="shared" si="0"/>
        <v>959.6968522675953</v>
      </c>
      <c r="D26" s="57">
        <v>123</v>
      </c>
      <c r="E26" s="110">
        <f t="shared" si="1"/>
        <v>483.54754269449717</v>
      </c>
      <c r="F26" s="58">
        <v>430</v>
      </c>
      <c r="G26" s="108">
        <f t="shared" si="2"/>
        <v>534.5739873987399</v>
      </c>
      <c r="H26" s="260">
        <f t="shared" si="3"/>
        <v>1977.8183823608324</v>
      </c>
      <c r="I26" s="268">
        <v>1961.37</v>
      </c>
      <c r="J26" s="266">
        <f t="shared" si="4"/>
        <v>16.44838236083251</v>
      </c>
    </row>
    <row r="27" spans="1:10" s="59" customFormat="1" ht="15.75" thickBot="1">
      <c r="A27" s="60" t="s">
        <v>30</v>
      </c>
      <c r="B27" s="134">
        <v>481.7</v>
      </c>
      <c r="C27" s="56">
        <f t="shared" si="0"/>
        <v>781.5617740575507</v>
      </c>
      <c r="D27" s="217">
        <v>83</v>
      </c>
      <c r="E27" s="110">
        <f t="shared" si="1"/>
        <v>326.2963092979127</v>
      </c>
      <c r="F27" s="58">
        <v>276</v>
      </c>
      <c r="G27" s="108">
        <f t="shared" si="2"/>
        <v>343.12190819081906</v>
      </c>
      <c r="H27" s="260">
        <f t="shared" si="3"/>
        <v>1450.9799915462825</v>
      </c>
      <c r="I27" s="268">
        <v>1637.33</v>
      </c>
      <c r="J27" s="266">
        <f t="shared" si="4"/>
        <v>-186.35000845371746</v>
      </c>
    </row>
    <row r="28" spans="1:10" s="59" customFormat="1" ht="15.75" thickBot="1">
      <c r="A28" s="60" t="s">
        <v>31</v>
      </c>
      <c r="B28" s="61">
        <v>844.5</v>
      </c>
      <c r="C28" s="56">
        <f t="shared" si="0"/>
        <v>1370.207428257425</v>
      </c>
      <c r="D28" s="57">
        <v>107</v>
      </c>
      <c r="E28" s="110">
        <f t="shared" si="1"/>
        <v>420.64704933586336</v>
      </c>
      <c r="F28" s="58">
        <v>351</v>
      </c>
      <c r="G28" s="108">
        <f t="shared" si="2"/>
        <v>436.36155715571556</v>
      </c>
      <c r="H28" s="260">
        <f t="shared" si="3"/>
        <v>2227.216034749004</v>
      </c>
      <c r="I28" s="268">
        <v>2212.32</v>
      </c>
      <c r="J28" s="266">
        <f t="shared" si="4"/>
        <v>14.896034749003775</v>
      </c>
    </row>
    <row r="29" spans="1:10" s="59" customFormat="1" ht="15.75" thickBot="1">
      <c r="A29" s="78" t="s">
        <v>54</v>
      </c>
      <c r="B29" s="135">
        <v>417</v>
      </c>
      <c r="C29" s="136">
        <f t="shared" si="0"/>
        <v>676.5855507203626</v>
      </c>
      <c r="D29" s="137">
        <v>117</v>
      </c>
      <c r="E29" s="138">
        <f t="shared" si="1"/>
        <v>459.95985768500947</v>
      </c>
      <c r="F29" s="139">
        <v>293</v>
      </c>
      <c r="G29" s="140">
        <f t="shared" si="2"/>
        <v>364.2562286228623</v>
      </c>
      <c r="H29" s="261">
        <f t="shared" si="3"/>
        <v>1500.8016370282344</v>
      </c>
      <c r="I29" s="269">
        <v>1485.41</v>
      </c>
      <c r="J29" s="266">
        <f t="shared" si="4"/>
        <v>15.3916370282343</v>
      </c>
    </row>
    <row r="30" spans="1:13" ht="15.75" thickBot="1">
      <c r="A30" s="141" t="s">
        <v>32</v>
      </c>
      <c r="B30" s="142">
        <f aca="true" t="shared" si="5" ref="B30:G30">SUM(B17:B29)</f>
        <v>7661.419999999999</v>
      </c>
      <c r="C30" s="142">
        <f t="shared" si="5"/>
        <v>12430.710000000001</v>
      </c>
      <c r="D30" s="142">
        <f t="shared" si="5"/>
        <v>1581</v>
      </c>
      <c r="E30" s="142">
        <f t="shared" si="5"/>
        <v>6215.355</v>
      </c>
      <c r="F30" s="142">
        <f t="shared" si="5"/>
        <v>4999.5</v>
      </c>
      <c r="G30" s="143">
        <f t="shared" si="5"/>
        <v>6215.3550000000005</v>
      </c>
      <c r="H30" s="262">
        <f t="shared" si="3"/>
        <v>24861.420000000002</v>
      </c>
      <c r="I30" s="270">
        <f>SUM(I17:I29)</f>
        <v>24861.429999999997</v>
      </c>
      <c r="J30" s="271">
        <f>SUM(J17:J29)</f>
        <v>-6.821210263296962E-13</v>
      </c>
      <c r="K30"/>
      <c r="L30"/>
      <c r="M30"/>
    </row>
    <row r="31" spans="1:8" s="1" customFormat="1" ht="16.5" thickBot="1">
      <c r="A31" s="64" t="s">
        <v>33</v>
      </c>
      <c r="B31" s="65">
        <f>C39*50%</f>
        <v>12430.71</v>
      </c>
      <c r="C31" s="65"/>
      <c r="D31" s="66">
        <f>C39*50%</f>
        <v>12430.71</v>
      </c>
      <c r="E31" s="67"/>
      <c r="H31" s="120"/>
    </row>
    <row r="32" spans="1:8" s="1" customFormat="1" ht="16.5" thickBot="1">
      <c r="A32" s="68" t="s">
        <v>34</v>
      </c>
      <c r="B32" s="69">
        <f>B31/B30</f>
        <v>1.6225073158761691</v>
      </c>
      <c r="C32" s="70"/>
      <c r="D32" s="71">
        <f>E15/D30</f>
        <v>3.931280834914611</v>
      </c>
      <c r="E32" s="72">
        <v>0.5</v>
      </c>
      <c r="F32" s="73">
        <f>D31*50%</f>
        <v>6215.355</v>
      </c>
      <c r="G32" s="74">
        <f>F32/F30</f>
        <v>1.2431953195319532</v>
      </c>
      <c r="H32" s="120"/>
    </row>
    <row r="33" spans="1:8" s="4" customFormat="1" ht="15.75">
      <c r="A33" s="232"/>
      <c r="B33" s="236"/>
      <c r="C33" s="236"/>
      <c r="D33" s="236"/>
      <c r="E33" s="245"/>
      <c r="F33" s="246"/>
      <c r="G33" s="246"/>
      <c r="H33" s="247"/>
    </row>
    <row r="34" spans="1:11" s="4" customFormat="1" ht="15.75">
      <c r="A34" s="280" t="s">
        <v>69</v>
      </c>
      <c r="B34" s="280"/>
      <c r="C34" s="280"/>
      <c r="D34" s="280"/>
      <c r="E34" s="280"/>
      <c r="F34" s="280"/>
      <c r="G34" s="280"/>
      <c r="H34" s="120"/>
      <c r="I34" s="1"/>
      <c r="J34" s="1"/>
      <c r="K34" s="1"/>
    </row>
    <row r="35" spans="1:11" s="4" customFormat="1" ht="15.75">
      <c r="A35" s="232" t="s">
        <v>70</v>
      </c>
      <c r="B35" s="236"/>
      <c r="C35" s="233"/>
      <c r="D35" s="233"/>
      <c r="E35" s="234"/>
      <c r="F35" s="235"/>
      <c r="G35" s="235"/>
      <c r="H35" s="120"/>
      <c r="I35" s="1"/>
      <c r="J35" s="1"/>
      <c r="K35" s="1"/>
    </row>
    <row r="36" spans="1:11" s="4" customFormat="1" ht="15.75">
      <c r="A36" s="232" t="s">
        <v>71</v>
      </c>
      <c r="B36" s="236"/>
      <c r="C36" s="233"/>
      <c r="D36" s="233"/>
      <c r="E36" s="234"/>
      <c r="F36" s="235"/>
      <c r="G36" s="235"/>
      <c r="H36" s="120"/>
      <c r="I36" s="1"/>
      <c r="J36" s="1"/>
      <c r="K36" s="1"/>
    </row>
    <row r="37" spans="6:11" s="1" customFormat="1" ht="12.75">
      <c r="F37" s="75"/>
      <c r="I37" s="6"/>
      <c r="K37"/>
    </row>
    <row r="38" spans="6:11" s="1" customFormat="1" ht="12.75">
      <c r="F38" s="75"/>
      <c r="I38" s="6"/>
      <c r="K38"/>
    </row>
    <row r="39" spans="1:13" s="1" customFormat="1" ht="29.25">
      <c r="A39" s="95" t="s">
        <v>74</v>
      </c>
      <c r="B39" s="152">
        <v>24861.42</v>
      </c>
      <c r="C39" s="150">
        <v>24861.42</v>
      </c>
      <c r="D39" s="151"/>
      <c r="E39" s="81"/>
      <c r="F39" s="7"/>
      <c r="I39" s="76"/>
      <c r="K39" s="6"/>
      <c r="L39" s="6"/>
      <c r="M39"/>
    </row>
    <row r="40" spans="1:13" s="1" customFormat="1" ht="15.75">
      <c r="A40" s="96"/>
      <c r="B40" s="97"/>
      <c r="C40" s="98"/>
      <c r="D40" s="98"/>
      <c r="E40" s="99"/>
      <c r="F40" s="100"/>
      <c r="I40" s="118"/>
      <c r="K40" s="6"/>
      <c r="L40" s="6"/>
      <c r="M40"/>
    </row>
    <row r="41" spans="1:9" ht="14.25">
      <c r="A41" s="77" t="s">
        <v>35</v>
      </c>
      <c r="B41" s="80"/>
      <c r="H41" s="1"/>
      <c r="I41" s="119"/>
    </row>
    <row r="42" spans="1:2" ht="15">
      <c r="A42" s="77" t="s">
        <v>36</v>
      </c>
      <c r="B42" s="2"/>
    </row>
  </sheetData>
  <mergeCells count="11">
    <mergeCell ref="F9:G10"/>
    <mergeCell ref="G11:G14"/>
    <mergeCell ref="A34:G34"/>
    <mergeCell ref="I9:I14"/>
    <mergeCell ref="J9:J14"/>
    <mergeCell ref="H9:H14"/>
    <mergeCell ref="B11:B14"/>
    <mergeCell ref="D9:E10"/>
    <mergeCell ref="B9:C10"/>
    <mergeCell ref="C11:C14"/>
    <mergeCell ref="F11:F14"/>
  </mergeCells>
  <printOptions horizontalCentered="1"/>
  <pageMargins left="1.01" right="0" top="0.24" bottom="0.5" header="0.16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chitariu</cp:lastModifiedBy>
  <cp:lastPrinted>2015-06-03T14:16:04Z</cp:lastPrinted>
  <dcterms:created xsi:type="dcterms:W3CDTF">2007-01-24T10:21:47Z</dcterms:created>
  <dcterms:modified xsi:type="dcterms:W3CDTF">2015-09-02T12:31:53Z</dcterms:modified>
  <cp:category/>
  <cp:version/>
  <cp:contentType/>
  <cp:contentStatus/>
</cp:coreProperties>
</file>