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65251" windowWidth="15480" windowHeight="10605" activeTab="0"/>
  </bookViews>
  <sheets>
    <sheet name="CENTRALIZAT TRIM I 2016" sheetId="1" r:id="rId1"/>
    <sheet name="IMAGISTICA TRIM I 2016" sheetId="2" r:id="rId2"/>
    <sheet name="LABORATOR TRIM I 2016" sheetId="3" r:id="rId3"/>
  </sheets>
  <definedNames>
    <definedName name="_xlnm.Print_Area" localSheetId="0">'CENTRALIZAT TRIM I 2016'!$A$1:$I$58</definedName>
    <definedName name="_xlnm.Print_Area" localSheetId="1">'IMAGISTICA TRIM I 2016'!$A$1:$K$46</definedName>
    <definedName name="_xlnm.Print_Area" localSheetId="2">'LABORATOR TRIM I 2016'!$A$1:$L$40</definedName>
  </definedNames>
  <calcPr fullCalcOnLoad="1"/>
</workbook>
</file>

<file path=xl/sharedStrings.xml><?xml version="1.0" encoding="utf-8"?>
<sst xmlns="http://schemas.openxmlformats.org/spreadsheetml/2006/main" count="138" uniqueCount="102">
  <si>
    <t>Ambulatoriul</t>
  </si>
  <si>
    <t>CASA DE ASIGURARI DE SANATATE VASLUI</t>
  </si>
  <si>
    <t>Nr.crt.</t>
  </si>
  <si>
    <t>SC BIOANALIZA SRL VASLUI</t>
  </si>
  <si>
    <t>SC KATIMED SRL VASLUI</t>
  </si>
  <si>
    <t>SC DORIMED SRL BIRLAD</t>
  </si>
  <si>
    <t>SOCIETATEA CIVILA BIRLAD</t>
  </si>
  <si>
    <t>SC EUROSAN SRL HUSI</t>
  </si>
  <si>
    <t>SC BIOLOG TEST SRL HUSI</t>
  </si>
  <si>
    <t>AXA OPTIC BARLAD</t>
  </si>
  <si>
    <t>ANALIZE MEDICALE DE LABORATOR</t>
  </si>
  <si>
    <t>SC SILVAMED SRL VASLUI</t>
  </si>
  <si>
    <t>SC MEDICAL COMPANY NEGRESTI</t>
  </si>
  <si>
    <t>SC BEATRICE NEGRESTI</t>
  </si>
  <si>
    <t>SC CLINICAL TEST BARLAD</t>
  </si>
  <si>
    <t>TOTAL LABORATOARE</t>
  </si>
  <si>
    <t>AUDIOSAN SRL VASLUI</t>
  </si>
  <si>
    <t>LABORATOR</t>
  </si>
  <si>
    <t xml:space="preserve">  PENTRU ANALIZE DE LABORATOR</t>
  </si>
  <si>
    <t>Criterii de evaluare resurse 50%</t>
  </si>
  <si>
    <t>Criteriul de calitate 50%</t>
  </si>
  <si>
    <t>Punctaj  evaluare</t>
  </si>
  <si>
    <t>suma</t>
  </si>
  <si>
    <t>SR EN ISO 15189</t>
  </si>
  <si>
    <t>7=2+4+6</t>
  </si>
  <si>
    <t>MEDICAL COMPANY NEGRESTI</t>
  </si>
  <si>
    <t>BEATRICE NEGRESTI</t>
  </si>
  <si>
    <t>CLINICAL TEST BD</t>
  </si>
  <si>
    <t>SILVAMED VASLUI</t>
  </si>
  <si>
    <t>AUDIOSAN VASLUI</t>
  </si>
  <si>
    <t>TOTAL</t>
  </si>
  <si>
    <t>suma pe criteriu</t>
  </si>
  <si>
    <t>valoare punct pe criteriu</t>
  </si>
  <si>
    <t>Intocmit,</t>
  </si>
  <si>
    <t>Cosma Marian</t>
  </si>
  <si>
    <t>50%</t>
  </si>
  <si>
    <t xml:space="preserve"> 50%    Pct./fiecare participare cuprinsa in anexa </t>
  </si>
  <si>
    <t>KATIMED SRL VASLUI</t>
  </si>
  <si>
    <t xml:space="preserve">RADIOLOGIE SI IMAGISTICA MEDICALA </t>
  </si>
  <si>
    <t xml:space="preserve"> PENTRU IMAGISTICA MEDICALA - RADIOLOGIE, ECOGRAFII, RMN,CT</t>
  </si>
  <si>
    <t>Criterii de evaluare</t>
  </si>
  <si>
    <t>Criteriu   de disponibilitate 10%</t>
  </si>
  <si>
    <t>Program prelungit</t>
  </si>
  <si>
    <t>5=2+4</t>
  </si>
  <si>
    <t>SOCIETATEA CIVILA BARLAD</t>
  </si>
  <si>
    <t>FIZIOMED BARLAD</t>
  </si>
  <si>
    <t>MEDINOVA BARLAD</t>
  </si>
  <si>
    <t>TOTAL ACTE ADITIONALE CLINIC</t>
  </si>
  <si>
    <t>TEO CLINIK SRL VASLUI</t>
  </si>
  <si>
    <t>RECUMED SRL VASLUI</t>
  </si>
  <si>
    <t>AXA DESIGN SRL  BARLAD</t>
  </si>
  <si>
    <t xml:space="preserve"> SPITAL MUN."ELENA BELDIMAN"  BARLAD</t>
  </si>
  <si>
    <t>SPITAL MUN. "DIMITRIE CASTROIAN" HUSI</t>
  </si>
  <si>
    <t>SPITAL JUDETEAN DE URGENTA VASLUI</t>
  </si>
  <si>
    <t>TOTAL CONTRACTE PARACLINIC</t>
  </si>
  <si>
    <t>TOTAL GENERAL</t>
  </si>
  <si>
    <t xml:space="preserve">repartizare de la criteriul de disponib. </t>
  </si>
  <si>
    <t>pondere</t>
  </si>
  <si>
    <t>Repartizarea pe celelalte criterii</t>
  </si>
  <si>
    <t>crit.de evaluare</t>
  </si>
  <si>
    <t xml:space="preserve">a sumei aferente criteriului </t>
  </si>
  <si>
    <t>crit.financiar</t>
  </si>
  <si>
    <t>de disponibilitate ,respectiv suma de</t>
  </si>
  <si>
    <t>crit.calitate</t>
  </si>
  <si>
    <t>total</t>
  </si>
  <si>
    <t>Cons.Cosma Marian</t>
  </si>
  <si>
    <t xml:space="preserve">                      PENTRU SERVICII MEDICALE PARACLINICE</t>
  </si>
  <si>
    <t>IANUARIE</t>
  </si>
  <si>
    <t>FEBRUARIE</t>
  </si>
  <si>
    <t>MARTIE</t>
  </si>
  <si>
    <t>AMBULATORIU</t>
  </si>
  <si>
    <t>SOCIETATEA CIVILA BARLAD -ecografii</t>
  </si>
  <si>
    <t>SC FIZIOMED BARLAD-ecografii</t>
  </si>
  <si>
    <t>SC MEDINOVA SRL BARLAD</t>
  </si>
  <si>
    <t>SC TEO CLINIK SRL VASLUI- ecografii +RMN+CT</t>
  </si>
  <si>
    <t>SOCIETATEA CIVILA BARLAD-ecografii</t>
  </si>
  <si>
    <t>RECUMED VASLUI-ecog+rad+osteodensitometrie+mamografie</t>
  </si>
  <si>
    <t>S.C. AXA DESIGN S.R.L BARLAD CT</t>
  </si>
  <si>
    <t>AUDIOSAN SRL VASLUI ECO+CT</t>
  </si>
  <si>
    <t>SPITAL HUSI</t>
  </si>
  <si>
    <t>SPITAL BARLAD</t>
  </si>
  <si>
    <t>SPITAL VASLUI</t>
  </si>
  <si>
    <t>TOTAL IMAGISTICA MEDICALA</t>
  </si>
  <si>
    <t>AMB. SPITAL MUN. "ELENA BELDIMAN" BD'</t>
  </si>
  <si>
    <t>60% lab</t>
  </si>
  <si>
    <t>39% imag</t>
  </si>
  <si>
    <t>1% anatomie patologica</t>
  </si>
  <si>
    <t xml:space="preserve">                     SITUATIA VALORILOR DE CONTRACT TRIM I 2016</t>
  </si>
  <si>
    <t>TRIM.I 2016</t>
  </si>
  <si>
    <t>cf. adresei CNAS P111586/22,12,2015 inreg.CASVS 1662/23,12,2015</t>
  </si>
  <si>
    <t>CF ADRESA CNAS NR. P11586/22,12,2015, inregistrata la CAS Vaslui sub nr. 1662//23,12,2015</t>
  </si>
  <si>
    <t>CA TRIM I 2016</t>
  </si>
  <si>
    <t>LUNAR TRIM I 2016</t>
  </si>
  <si>
    <t>din care:</t>
  </si>
  <si>
    <t>credit angajament laboratoare lunar ianuarie-martie 2016</t>
  </si>
  <si>
    <t xml:space="preserve">  SITUATIA SUMELOR ANGAJATE LUNAR IANUARIE-MARTIE 2016</t>
  </si>
  <si>
    <t xml:space="preserve">  SITUATIA SUMELOR ANGAJATE LUNAR IANUARIE-MARTIE  2016</t>
  </si>
  <si>
    <t>LUNAR IAN-MARTIE 2016</t>
  </si>
  <si>
    <t>TOTAL PARACLINIC IAN-MARTIE 2016</t>
  </si>
  <si>
    <r>
      <t xml:space="preserve">Ambulatoriul Spital Municipal" Dimitrie Castroian" Husi- </t>
    </r>
    <r>
      <rPr>
        <b/>
        <u val="single"/>
        <sz val="11"/>
        <rFont val="Arial"/>
        <family val="2"/>
      </rPr>
      <t>ANATOMIE PATOLOGICA</t>
    </r>
  </si>
  <si>
    <t>credit angajament imagistica lunar ianuarie-martie 2016</t>
  </si>
  <si>
    <t>21320 LEI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</si>
</sst>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[$-418]d\ mmmm\ yyyy"/>
    <numFmt numFmtId="174" formatCode="[$-418]mmmmm\-yy;@"/>
    <numFmt numFmtId="175" formatCode="[$-418]mmmm\-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0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0"/>
    </font>
    <font>
      <b/>
      <sz val="10"/>
      <name val="Times New Roman"/>
      <family val="1"/>
    </font>
    <font>
      <b/>
      <sz val="11"/>
      <name val="Arial"/>
      <family val="2"/>
    </font>
    <font>
      <b/>
      <sz val="14"/>
      <name val="Arial"/>
      <family val="2"/>
    </font>
    <font>
      <b/>
      <i/>
      <sz val="11"/>
      <name val="Times New Roman"/>
      <family val="1"/>
    </font>
    <font>
      <sz val="9"/>
      <name val="Arial"/>
      <family val="0"/>
    </font>
    <font>
      <b/>
      <sz val="12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b/>
      <u val="single"/>
      <sz val="11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0"/>
      <color indexed="12"/>
      <name val="Arial"/>
      <family val="2"/>
    </font>
    <font>
      <sz val="10"/>
      <name val="ContemporanR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i/>
      <sz val="11"/>
      <name val="Arial"/>
      <family val="2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11"/>
      <name val="ContemporanR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1"/>
      <color indexed="12"/>
      <name val="Arial"/>
      <family val="2"/>
    </font>
    <font>
      <u val="single"/>
      <sz val="10"/>
      <name val="Arial"/>
      <family val="0"/>
    </font>
  </fonts>
  <fills count="1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</fills>
  <borders count="6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10" fontId="0" fillId="0" borderId="0" xfId="0" applyNumberFormat="1" applyAlignment="1">
      <alignment/>
    </xf>
    <xf numFmtId="4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4" fontId="9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6" fillId="2" borderId="0" xfId="0" applyFont="1" applyFill="1" applyAlignment="1">
      <alignment/>
    </xf>
    <xf numFmtId="0" fontId="0" fillId="2" borderId="0" xfId="0" applyFill="1" applyAlignment="1">
      <alignment/>
    </xf>
    <xf numFmtId="0" fontId="3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 applyProtection="1">
      <alignment horizontal="center" vertical="center"/>
      <protection/>
    </xf>
    <xf numFmtId="4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0" fontId="6" fillId="3" borderId="0" xfId="0" applyFont="1" applyFill="1" applyAlignment="1">
      <alignment/>
    </xf>
    <xf numFmtId="0" fontId="6" fillId="0" borderId="0" xfId="0" applyFont="1" applyFill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4" fillId="3" borderId="1" xfId="0" applyFont="1" applyFill="1" applyBorder="1" applyAlignment="1" applyProtection="1">
      <alignment horizontal="center"/>
      <protection/>
    </xf>
    <xf numFmtId="0" fontId="14" fillId="3" borderId="2" xfId="0" applyFont="1" applyFill="1" applyBorder="1" applyAlignment="1" applyProtection="1">
      <alignment horizontal="center"/>
      <protection/>
    </xf>
    <xf numFmtId="0" fontId="15" fillId="3" borderId="2" xfId="0" applyFont="1" applyFill="1" applyBorder="1" applyAlignment="1" applyProtection="1">
      <alignment horizontal="center"/>
      <protection/>
    </xf>
    <xf numFmtId="49" fontId="0" fillId="4" borderId="1" xfId="0" applyNumberFormat="1" applyFill="1" applyBorder="1" applyAlignment="1">
      <alignment horizontal="center" vertical="center" wrapText="1"/>
    </xf>
    <xf numFmtId="49" fontId="0" fillId="4" borderId="0" xfId="0" applyNumberFormat="1" applyFill="1" applyBorder="1" applyAlignment="1">
      <alignment horizontal="center" vertical="distributed" wrapText="1"/>
    </xf>
    <xf numFmtId="0" fontId="0" fillId="4" borderId="2" xfId="0" applyFill="1" applyBorder="1" applyAlignment="1">
      <alignment horizontal="center" vertical="center" wrapText="1"/>
    </xf>
    <xf numFmtId="0" fontId="14" fillId="3" borderId="3" xfId="0" applyFont="1" applyFill="1" applyBorder="1" applyAlignment="1" applyProtection="1">
      <alignment horizontal="center"/>
      <protection/>
    </xf>
    <xf numFmtId="0" fontId="9" fillId="0" borderId="0" xfId="0" applyFont="1" applyAlignment="1">
      <alignment/>
    </xf>
    <xf numFmtId="0" fontId="0" fillId="0" borderId="4" xfId="0" applyFont="1" applyFill="1" applyBorder="1" applyAlignment="1">
      <alignment/>
    </xf>
    <xf numFmtId="4" fontId="3" fillId="0" borderId="5" xfId="0" applyNumberFormat="1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right"/>
    </xf>
    <xf numFmtId="3" fontId="3" fillId="0" borderId="5" xfId="0" applyNumberFormat="1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0" fillId="0" borderId="4" xfId="0" applyFont="1" applyFill="1" applyBorder="1" applyAlignment="1">
      <alignment wrapText="1"/>
    </xf>
    <xf numFmtId="4" fontId="3" fillId="0" borderId="5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4" xfId="0" applyFont="1" applyFill="1" applyBorder="1" applyAlignment="1">
      <alignment wrapText="1"/>
    </xf>
    <xf numFmtId="0" fontId="0" fillId="0" borderId="4" xfId="0" applyFont="1" applyFill="1" applyBorder="1" applyAlignment="1">
      <alignment/>
    </xf>
    <xf numFmtId="4" fontId="17" fillId="0" borderId="6" xfId="0" applyNumberFormat="1" applyFont="1" applyFill="1" applyBorder="1" applyAlignment="1" applyProtection="1">
      <alignment horizontal="left" vertical="center"/>
      <protection/>
    </xf>
    <xf numFmtId="4" fontId="18" fillId="0" borderId="6" xfId="0" applyNumberFormat="1" applyFont="1" applyBorder="1" applyAlignment="1">
      <alignment/>
    </xf>
    <xf numFmtId="4" fontId="18" fillId="0" borderId="7" xfId="0" applyNumberFormat="1" applyFont="1" applyBorder="1" applyAlignment="1">
      <alignment horizontal="center"/>
    </xf>
    <xf numFmtId="4" fontId="0" fillId="0" borderId="8" xfId="0" applyNumberFormat="1" applyBorder="1" applyAlignment="1">
      <alignment/>
    </xf>
    <xf numFmtId="4" fontId="17" fillId="0" borderId="5" xfId="0" applyNumberFormat="1" applyFont="1" applyFill="1" applyBorder="1" applyAlignment="1" applyProtection="1">
      <alignment horizontal="left" vertical="center"/>
      <protection/>
    </xf>
    <xf numFmtId="4" fontId="3" fillId="5" borderId="5" xfId="0" applyNumberFormat="1" applyFont="1" applyFill="1" applyBorder="1" applyAlignment="1">
      <alignment/>
    </xf>
    <xf numFmtId="4" fontId="3" fillId="0" borderId="5" xfId="0" applyNumberFormat="1" applyFont="1" applyBorder="1" applyAlignment="1">
      <alignment/>
    </xf>
    <xf numFmtId="4" fontId="3" fillId="0" borderId="9" xfId="0" applyNumberFormat="1" applyFont="1" applyBorder="1" applyAlignment="1">
      <alignment/>
    </xf>
    <xf numFmtId="10" fontId="5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center"/>
    </xf>
    <xf numFmtId="4" fontId="15" fillId="0" borderId="0" xfId="0" applyNumberFormat="1" applyFont="1" applyAlignment="1">
      <alignment/>
    </xf>
    <xf numFmtId="0" fontId="0" fillId="0" borderId="13" xfId="0" applyFill="1" applyBorder="1" applyAlignment="1">
      <alignment/>
    </xf>
    <xf numFmtId="4" fontId="3" fillId="0" borderId="0" xfId="0" applyNumberFormat="1" applyFont="1" applyAlignment="1">
      <alignment/>
    </xf>
    <xf numFmtId="17" fontId="6" fillId="0" borderId="0" xfId="0" applyNumberFormat="1" applyFont="1" applyAlignment="1">
      <alignment/>
    </xf>
    <xf numFmtId="4" fontId="3" fillId="6" borderId="1" xfId="0" applyNumberFormat="1" applyFont="1" applyFill="1" applyBorder="1" applyAlignment="1">
      <alignment horizontal="center" vertical="center"/>
    </xf>
    <xf numFmtId="4" fontId="3" fillId="6" borderId="14" xfId="0" applyNumberFormat="1" applyFont="1" applyFill="1" applyBorder="1" applyAlignment="1">
      <alignment horizontal="center" vertical="center"/>
    </xf>
    <xf numFmtId="175" fontId="3" fillId="6" borderId="2" xfId="0" applyNumberFormat="1" applyFont="1" applyFill="1" applyBorder="1" applyAlignment="1">
      <alignment horizontal="center"/>
    </xf>
    <xf numFmtId="0" fontId="0" fillId="0" borderId="2" xfId="0" applyBorder="1" applyAlignment="1">
      <alignment/>
    </xf>
    <xf numFmtId="0" fontId="3" fillId="6" borderId="2" xfId="0" applyNumberFormat="1" applyFont="1" applyFill="1" applyBorder="1" applyAlignment="1">
      <alignment horizontal="center"/>
    </xf>
    <xf numFmtId="0" fontId="3" fillId="6" borderId="15" xfId="0" applyNumberFormat="1" applyFont="1" applyFill="1" applyBorder="1" applyAlignment="1">
      <alignment horizontal="center"/>
    </xf>
    <xf numFmtId="4" fontId="11" fillId="0" borderId="5" xfId="0" applyNumberFormat="1" applyFont="1" applyBorder="1" applyAlignment="1">
      <alignment/>
    </xf>
    <xf numFmtId="4" fontId="20" fillId="0" borderId="5" xfId="0" applyNumberFormat="1" applyFont="1" applyBorder="1" applyAlignment="1">
      <alignment horizontal="left" wrapText="1"/>
    </xf>
    <xf numFmtId="4" fontId="20" fillId="0" borderId="0" xfId="0" applyNumberFormat="1" applyFont="1" applyFill="1" applyBorder="1" applyAlignment="1">
      <alignment horizontal="left" wrapText="1"/>
    </xf>
    <xf numFmtId="4" fontId="22" fillId="0" borderId="0" xfId="0" applyNumberFormat="1" applyFont="1" applyFill="1" applyBorder="1" applyAlignment="1">
      <alignment horizontal="right" wrapText="1"/>
    </xf>
    <xf numFmtId="4" fontId="21" fillId="0" borderId="0" xfId="0" applyNumberFormat="1" applyFont="1" applyFill="1" applyBorder="1" applyAlignment="1">
      <alignment horizontal="right"/>
    </xf>
    <xf numFmtId="17" fontId="6" fillId="0" borderId="0" xfId="0" applyNumberFormat="1" applyFont="1" applyFill="1" applyAlignment="1">
      <alignment/>
    </xf>
    <xf numFmtId="4" fontId="0" fillId="0" borderId="0" xfId="0" applyNumberFormat="1" applyFill="1" applyAlignment="1">
      <alignment horizontal="right"/>
    </xf>
    <xf numFmtId="0" fontId="9" fillId="0" borderId="16" xfId="0" applyFont="1" applyBorder="1" applyAlignment="1">
      <alignment horizontal="center"/>
    </xf>
    <xf numFmtId="0" fontId="9" fillId="7" borderId="17" xfId="0" applyFont="1" applyFill="1" applyBorder="1" applyAlignment="1">
      <alignment horizontal="center"/>
    </xf>
    <xf numFmtId="0" fontId="9" fillId="7" borderId="11" xfId="0" applyFont="1" applyFill="1" applyBorder="1" applyAlignment="1">
      <alignment horizontal="center"/>
    </xf>
    <xf numFmtId="49" fontId="3" fillId="4" borderId="0" xfId="0" applyNumberFormat="1" applyFont="1" applyFill="1" applyBorder="1" applyAlignment="1">
      <alignment horizontal="center" vertical="distributed" wrapText="1"/>
    </xf>
    <xf numFmtId="49" fontId="3" fillId="4" borderId="18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/>
    </xf>
    <xf numFmtId="4" fontId="3" fillId="0" borderId="9" xfId="0" applyNumberFormat="1" applyFont="1" applyBorder="1" applyAlignment="1">
      <alignment/>
    </xf>
    <xf numFmtId="4" fontId="3" fillId="0" borderId="5" xfId="0" applyNumberFormat="1" applyFont="1" applyBorder="1" applyAlignment="1">
      <alignment/>
    </xf>
    <xf numFmtId="4" fontId="11" fillId="0" borderId="6" xfId="0" applyNumberFormat="1" applyFont="1" applyBorder="1" applyAlignment="1">
      <alignment/>
    </xf>
    <xf numFmtId="0" fontId="0" fillId="0" borderId="0" xfId="0" applyFill="1" applyAlignment="1">
      <alignment horizontal="right"/>
    </xf>
    <xf numFmtId="10" fontId="25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10" fontId="26" fillId="0" borderId="0" xfId="0" applyNumberFormat="1" applyFont="1" applyAlignment="1">
      <alignment/>
    </xf>
    <xf numFmtId="4" fontId="3" fillId="0" borderId="5" xfId="0" applyNumberFormat="1" applyFont="1" applyFill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3" fontId="3" fillId="0" borderId="19" xfId="0" applyNumberFormat="1" applyFont="1" applyBorder="1" applyAlignment="1">
      <alignment horizontal="right"/>
    </xf>
    <xf numFmtId="4" fontId="3" fillId="0" borderId="19" xfId="0" applyNumberFormat="1" applyFont="1" applyBorder="1" applyAlignment="1">
      <alignment/>
    </xf>
    <xf numFmtId="0" fontId="3" fillId="0" borderId="19" xfId="0" applyFont="1" applyBorder="1" applyAlignment="1">
      <alignment horizontal="right"/>
    </xf>
    <xf numFmtId="4" fontId="3" fillId="0" borderId="20" xfId="0" applyNumberFormat="1" applyFont="1" applyBorder="1" applyAlignment="1">
      <alignment/>
    </xf>
    <xf numFmtId="0" fontId="5" fillId="6" borderId="17" xfId="0" applyFont="1" applyFill="1" applyBorder="1" applyAlignment="1" applyProtection="1">
      <alignment horizontal="center" vertical="center"/>
      <protection/>
    </xf>
    <xf numFmtId="4" fontId="3" fillId="6" borderId="10" xfId="0" applyNumberFormat="1" applyFont="1" applyFill="1" applyBorder="1" applyAlignment="1">
      <alignment/>
    </xf>
    <xf numFmtId="4" fontId="3" fillId="6" borderId="16" xfId="0" applyNumberFormat="1" applyFont="1" applyFill="1" applyBorder="1" applyAlignment="1">
      <alignment/>
    </xf>
    <xf numFmtId="4" fontId="6" fillId="6" borderId="17" xfId="0" applyNumberFormat="1" applyFont="1" applyFill="1" applyBorder="1" applyAlignment="1">
      <alignment/>
    </xf>
    <xf numFmtId="0" fontId="16" fillId="7" borderId="17" xfId="0" applyFont="1" applyFill="1" applyBorder="1" applyAlignment="1" applyProtection="1">
      <alignment horizontal="center"/>
      <protection/>
    </xf>
    <xf numFmtId="0" fontId="9" fillId="7" borderId="10" xfId="0" applyFont="1" applyFill="1" applyBorder="1" applyAlignment="1">
      <alignment horizontal="center"/>
    </xf>
    <xf numFmtId="0" fontId="9" fillId="7" borderId="21" xfId="0" applyFont="1" applyFill="1" applyBorder="1" applyAlignment="1">
      <alignment horizontal="center"/>
    </xf>
    <xf numFmtId="0" fontId="9" fillId="7" borderId="11" xfId="0" applyFont="1" applyFill="1" applyBorder="1" applyAlignment="1">
      <alignment horizontal="center"/>
    </xf>
    <xf numFmtId="0" fontId="9" fillId="7" borderId="22" xfId="0" applyFont="1" applyFill="1" applyBorder="1" applyAlignment="1">
      <alignment horizontal="center"/>
    </xf>
    <xf numFmtId="4" fontId="21" fillId="8" borderId="9" xfId="0" applyNumberFormat="1" applyFont="1" applyFill="1" applyBorder="1" applyAlignment="1">
      <alignment/>
    </xf>
    <xf numFmtId="4" fontId="21" fillId="8" borderId="23" xfId="0" applyNumberFormat="1" applyFont="1" applyFill="1" applyBorder="1" applyAlignment="1">
      <alignment/>
    </xf>
    <xf numFmtId="4" fontId="21" fillId="0" borderId="5" xfId="0" applyNumberFormat="1" applyFont="1" applyBorder="1" applyAlignment="1">
      <alignment horizontal="right" wrapText="1"/>
    </xf>
    <xf numFmtId="4" fontId="3" fillId="6" borderId="24" xfId="0" applyNumberFormat="1" applyFont="1" applyFill="1" applyBorder="1" applyAlignment="1">
      <alignment horizontal="center" vertical="center"/>
    </xf>
    <xf numFmtId="175" fontId="3" fillId="6" borderId="25" xfId="0" applyNumberFormat="1" applyFont="1" applyFill="1" applyBorder="1" applyAlignment="1">
      <alignment horizontal="center"/>
    </xf>
    <xf numFmtId="0" fontId="3" fillId="6" borderId="25" xfId="0" applyNumberFormat="1" applyFont="1" applyFill="1" applyBorder="1" applyAlignment="1">
      <alignment horizontal="center"/>
    </xf>
    <xf numFmtId="4" fontId="3" fillId="0" borderId="5" xfId="0" applyNumberFormat="1" applyFont="1" applyFill="1" applyBorder="1" applyAlignment="1">
      <alignment/>
    </xf>
    <xf numFmtId="0" fontId="14" fillId="3" borderId="17" xfId="0" applyFont="1" applyFill="1" applyBorder="1" applyAlignment="1" applyProtection="1">
      <alignment horizontal="center"/>
      <protection/>
    </xf>
    <xf numFmtId="0" fontId="0" fillId="4" borderId="10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4" fontId="0" fillId="4" borderId="11" xfId="0" applyNumberFormat="1" applyFill="1" applyBorder="1" applyAlignment="1">
      <alignment horizontal="center" vertical="distributed" wrapText="1"/>
    </xf>
    <xf numFmtId="4" fontId="3" fillId="6" borderId="17" xfId="0" applyNumberFormat="1" applyFont="1" applyFill="1" applyBorder="1" applyAlignment="1">
      <alignment horizontal="center" vertical="center" wrapText="1"/>
    </xf>
    <xf numFmtId="4" fontId="3" fillId="6" borderId="11" xfId="0" applyNumberFormat="1" applyFont="1" applyFill="1" applyBorder="1" applyAlignment="1">
      <alignment horizontal="center" vertical="center" wrapText="1"/>
    </xf>
    <xf numFmtId="4" fontId="3" fillId="6" borderId="22" xfId="0" applyNumberFormat="1" applyFont="1" applyFill="1" applyBorder="1" applyAlignment="1">
      <alignment horizontal="center" vertical="center" wrapText="1"/>
    </xf>
    <xf numFmtId="0" fontId="0" fillId="0" borderId="26" xfId="0" applyFill="1" applyBorder="1" applyAlignment="1">
      <alignment/>
    </xf>
    <xf numFmtId="4" fontId="17" fillId="0" borderId="0" xfId="0" applyNumberFormat="1" applyFont="1" applyFill="1" applyBorder="1" applyAlignment="1" applyProtection="1">
      <alignment horizontal="left" vertical="center"/>
      <protection/>
    </xf>
    <xf numFmtId="4" fontId="3" fillId="0" borderId="0" xfId="0" applyNumberFormat="1" applyFont="1" applyFill="1" applyBorder="1" applyAlignment="1">
      <alignment/>
    </xf>
    <xf numFmtId="4" fontId="3" fillId="0" borderId="6" xfId="0" applyNumberFormat="1" applyFont="1" applyFill="1" applyBorder="1" applyAlignment="1">
      <alignment horizontal="right"/>
    </xf>
    <xf numFmtId="4" fontId="0" fillId="4" borderId="0" xfId="0" applyNumberFormat="1" applyFill="1" applyBorder="1" applyAlignment="1">
      <alignment horizontal="center" vertical="distributed" wrapText="1"/>
    </xf>
    <xf numFmtId="3" fontId="3" fillId="0" borderId="6" xfId="0" applyNumberFormat="1" applyFont="1" applyFill="1" applyBorder="1" applyAlignment="1">
      <alignment horizontal="right"/>
    </xf>
    <xf numFmtId="4" fontId="3" fillId="0" borderId="6" xfId="0" applyNumberFormat="1" applyFont="1" applyFill="1" applyBorder="1" applyAlignment="1">
      <alignment/>
    </xf>
    <xf numFmtId="0" fontId="3" fillId="0" borderId="6" xfId="0" applyFont="1" applyFill="1" applyBorder="1" applyAlignment="1">
      <alignment horizontal="right"/>
    </xf>
    <xf numFmtId="4" fontId="3" fillId="0" borderId="7" xfId="0" applyNumberFormat="1" applyFont="1" applyFill="1" applyBorder="1" applyAlignment="1">
      <alignment/>
    </xf>
    <xf numFmtId="4" fontId="0" fillId="4" borderId="2" xfId="0" applyNumberFormat="1" applyFill="1" applyBorder="1" applyAlignment="1">
      <alignment horizontal="center" vertical="center" wrapText="1"/>
    </xf>
    <xf numFmtId="10" fontId="5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10" fontId="26" fillId="0" borderId="0" xfId="0" applyNumberFormat="1" applyFont="1" applyFill="1" applyAlignment="1">
      <alignment/>
    </xf>
    <xf numFmtId="0" fontId="3" fillId="0" borderId="17" xfId="0" applyFont="1" applyBorder="1" applyAlignment="1">
      <alignment horizontal="center" vertical="center" wrapText="1"/>
    </xf>
    <xf numFmtId="4" fontId="3" fillId="6" borderId="18" xfId="0" applyNumberFormat="1" applyFont="1" applyFill="1" applyBorder="1" applyAlignment="1">
      <alignment horizontal="center" vertical="center"/>
    </xf>
    <xf numFmtId="0" fontId="3" fillId="6" borderId="0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2" fontId="0" fillId="0" borderId="0" xfId="0" applyNumberFormat="1" applyAlignment="1">
      <alignment/>
    </xf>
    <xf numFmtId="4" fontId="27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9" fontId="3" fillId="0" borderId="0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9" fillId="7" borderId="12" xfId="0" applyFont="1" applyFill="1" applyBorder="1" applyAlignment="1">
      <alignment horizontal="center"/>
    </xf>
    <xf numFmtId="2" fontId="9" fillId="9" borderId="27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28" xfId="0" applyFill="1" applyBorder="1" applyAlignment="1">
      <alignment/>
    </xf>
    <xf numFmtId="4" fontId="4" fillId="0" borderId="29" xfId="0" applyNumberFormat="1" applyFont="1" applyBorder="1" applyAlignment="1">
      <alignment horizontal="right"/>
    </xf>
    <xf numFmtId="4" fontId="3" fillId="0" borderId="30" xfId="0" applyNumberFormat="1" applyFont="1" applyFill="1" applyBorder="1" applyAlignment="1">
      <alignment horizontal="right" vertical="center"/>
    </xf>
    <xf numFmtId="4" fontId="4" fillId="0" borderId="31" xfId="0" applyNumberFormat="1" applyFont="1" applyBorder="1" applyAlignment="1">
      <alignment/>
    </xf>
    <xf numFmtId="4" fontId="2" fillId="3" borderId="29" xfId="0" applyNumberFormat="1" applyFont="1" applyFill="1" applyBorder="1" applyAlignment="1">
      <alignment/>
    </xf>
    <xf numFmtId="0" fontId="0" fillId="0" borderId="32" xfId="0" applyFill="1" applyBorder="1" applyAlignment="1">
      <alignment/>
    </xf>
    <xf numFmtId="4" fontId="4" fillId="0" borderId="33" xfId="0" applyNumberFormat="1" applyFont="1" applyBorder="1" applyAlignment="1">
      <alignment horizontal="right"/>
    </xf>
    <xf numFmtId="4" fontId="3" fillId="0" borderId="34" xfId="0" applyNumberFormat="1" applyFont="1" applyFill="1" applyBorder="1" applyAlignment="1">
      <alignment horizontal="right" vertical="center"/>
    </xf>
    <xf numFmtId="0" fontId="6" fillId="9" borderId="16" xfId="0" applyFont="1" applyFill="1" applyBorder="1" applyAlignment="1">
      <alignment/>
    </xf>
    <xf numFmtId="0" fontId="6" fillId="9" borderId="17" xfId="0" applyFont="1" applyFill="1" applyBorder="1" applyAlignment="1">
      <alignment/>
    </xf>
    <xf numFmtId="4" fontId="6" fillId="9" borderId="17" xfId="0" applyNumberFormat="1" applyFont="1" applyFill="1" applyBorder="1" applyAlignment="1">
      <alignment horizontal="right" vertical="center"/>
    </xf>
    <xf numFmtId="4" fontId="6" fillId="9" borderId="12" xfId="0" applyNumberFormat="1" applyFont="1" applyFill="1" applyBorder="1" applyAlignment="1">
      <alignment horizontal="right" vertical="center"/>
    </xf>
    <xf numFmtId="4" fontId="6" fillId="9" borderId="11" xfId="0" applyNumberFormat="1" applyFont="1" applyFill="1" applyBorder="1" applyAlignment="1">
      <alignment horizontal="right" vertical="center"/>
    </xf>
    <xf numFmtId="0" fontId="0" fillId="0" borderId="35" xfId="0" applyFill="1" applyBorder="1" applyAlignment="1">
      <alignment/>
    </xf>
    <xf numFmtId="4" fontId="4" fillId="0" borderId="36" xfId="0" applyNumberFormat="1" applyFont="1" applyBorder="1" applyAlignment="1">
      <alignment horizontal="right"/>
    </xf>
    <xf numFmtId="4" fontId="3" fillId="0" borderId="37" xfId="0" applyNumberFormat="1" applyFont="1" applyFill="1" applyBorder="1" applyAlignment="1">
      <alignment horizontal="right" vertical="center"/>
    </xf>
    <xf numFmtId="4" fontId="4" fillId="0" borderId="38" xfId="0" applyNumberFormat="1" applyFont="1" applyBorder="1" applyAlignment="1">
      <alignment horizontal="right"/>
    </xf>
    <xf numFmtId="4" fontId="3" fillId="0" borderId="39" xfId="0" applyNumberFormat="1" applyFont="1" applyFill="1" applyBorder="1" applyAlignment="1">
      <alignment horizontal="right" vertical="center"/>
    </xf>
    <xf numFmtId="4" fontId="4" fillId="0" borderId="40" xfId="0" applyNumberFormat="1" applyFont="1" applyBorder="1" applyAlignment="1">
      <alignment/>
    </xf>
    <xf numFmtId="0" fontId="0" fillId="0" borderId="15" xfId="0" applyFill="1" applyBorder="1" applyAlignment="1">
      <alignment/>
    </xf>
    <xf numFmtId="4" fontId="4" fillId="0" borderId="41" xfId="0" applyNumberFormat="1" applyFont="1" applyBorder="1" applyAlignment="1">
      <alignment/>
    </xf>
    <xf numFmtId="4" fontId="2" fillId="3" borderId="24" xfId="0" applyNumberFormat="1" applyFont="1" applyFill="1" applyBorder="1" applyAlignment="1">
      <alignment/>
    </xf>
    <xf numFmtId="4" fontId="4" fillId="0" borderId="23" xfId="0" applyNumberFormat="1" applyFont="1" applyBorder="1" applyAlignment="1">
      <alignment horizontal="right"/>
    </xf>
    <xf numFmtId="4" fontId="3" fillId="0" borderId="5" xfId="0" applyNumberFormat="1" applyFont="1" applyFill="1" applyBorder="1" applyAlignment="1">
      <alignment horizontal="right" vertical="center"/>
    </xf>
    <xf numFmtId="4" fontId="4" fillId="0" borderId="5" xfId="0" applyNumberFormat="1" applyFont="1" applyBorder="1" applyAlignment="1">
      <alignment/>
    </xf>
    <xf numFmtId="4" fontId="2" fillId="3" borderId="42" xfId="0" applyNumberFormat="1" applyFont="1" applyFill="1" applyBorder="1" applyAlignment="1">
      <alignment/>
    </xf>
    <xf numFmtId="4" fontId="4" fillId="0" borderId="43" xfId="0" applyNumberFormat="1" applyFont="1" applyBorder="1" applyAlignment="1">
      <alignment horizontal="right"/>
    </xf>
    <xf numFmtId="4" fontId="3" fillId="0" borderId="19" xfId="0" applyNumberFormat="1" applyFont="1" applyFill="1" applyBorder="1" applyAlignment="1">
      <alignment horizontal="right" vertical="center"/>
    </xf>
    <xf numFmtId="4" fontId="4" fillId="0" borderId="19" xfId="0" applyNumberFormat="1" applyFont="1" applyBorder="1" applyAlignment="1">
      <alignment/>
    </xf>
    <xf numFmtId="4" fontId="2" fillId="3" borderId="44" xfId="0" applyNumberFormat="1" applyFont="1" applyFill="1" applyBorder="1" applyAlignment="1">
      <alignment/>
    </xf>
    <xf numFmtId="0" fontId="0" fillId="3" borderId="16" xfId="0" applyFill="1" applyBorder="1" applyAlignment="1">
      <alignment/>
    </xf>
    <xf numFmtId="0" fontId="5" fillId="3" borderId="17" xfId="0" applyFont="1" applyFill="1" applyBorder="1" applyAlignment="1" applyProtection="1">
      <alignment horizontal="center" vertical="center"/>
      <protection/>
    </xf>
    <xf numFmtId="4" fontId="6" fillId="3" borderId="17" xfId="0" applyNumberFormat="1" applyFont="1" applyFill="1" applyBorder="1" applyAlignment="1">
      <alignment/>
    </xf>
    <xf numFmtId="4" fontId="6" fillId="3" borderId="12" xfId="0" applyNumberFormat="1" applyFont="1" applyFill="1" applyBorder="1" applyAlignment="1">
      <alignment/>
    </xf>
    <xf numFmtId="4" fontId="6" fillId="3" borderId="11" xfId="0" applyNumberFormat="1" applyFont="1" applyFill="1" applyBorder="1" applyAlignment="1">
      <alignment/>
    </xf>
    <xf numFmtId="4" fontId="4" fillId="0" borderId="17" xfId="0" applyNumberFormat="1" applyFont="1" applyBorder="1" applyAlignment="1">
      <alignment/>
    </xf>
    <xf numFmtId="4" fontId="2" fillId="3" borderId="12" xfId="0" applyNumberFormat="1" applyFont="1" applyFill="1" applyBorder="1" applyAlignment="1">
      <alignment/>
    </xf>
    <xf numFmtId="4" fontId="28" fillId="0" borderId="6" xfId="0" applyNumberFormat="1" applyFont="1" applyBorder="1" applyAlignment="1">
      <alignment/>
    </xf>
    <xf numFmtId="4" fontId="4" fillId="0" borderId="6" xfId="0" applyNumberFormat="1" applyFont="1" applyBorder="1" applyAlignment="1">
      <alignment/>
    </xf>
    <xf numFmtId="4" fontId="28" fillId="0" borderId="0" xfId="0" applyNumberFormat="1" applyFont="1" applyBorder="1" applyAlignment="1">
      <alignment/>
    </xf>
    <xf numFmtId="0" fontId="0" fillId="0" borderId="0" xfId="0" applyAlignment="1">
      <alignment wrapText="1"/>
    </xf>
    <xf numFmtId="4" fontId="4" fillId="0" borderId="0" xfId="0" applyNumberFormat="1" applyFont="1" applyBorder="1" applyAlignment="1">
      <alignment/>
    </xf>
    <xf numFmtId="4" fontId="6" fillId="0" borderId="5" xfId="0" applyNumberFormat="1" applyFont="1" applyBorder="1" applyAlignment="1">
      <alignment/>
    </xf>
    <xf numFmtId="4" fontId="6" fillId="0" borderId="5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7" fillId="0" borderId="21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29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29" fillId="0" borderId="0" xfId="0" applyFont="1" applyFill="1" applyAlignment="1">
      <alignment/>
    </xf>
    <xf numFmtId="4" fontId="29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Alignment="1">
      <alignment/>
    </xf>
    <xf numFmtId="10" fontId="3" fillId="0" borderId="0" xfId="0" applyNumberFormat="1" applyFont="1" applyFill="1" applyAlignment="1">
      <alignment/>
    </xf>
    <xf numFmtId="4" fontId="6" fillId="0" borderId="0" xfId="0" applyNumberFormat="1" applyFont="1" applyAlignment="1">
      <alignment/>
    </xf>
    <xf numFmtId="10" fontId="0" fillId="0" borderId="0" xfId="0" applyNumberFormat="1" applyAlignment="1">
      <alignment horizontal="center"/>
    </xf>
    <xf numFmtId="4" fontId="3" fillId="3" borderId="1" xfId="0" applyNumberFormat="1" applyFont="1" applyFill="1" applyBorder="1" applyAlignment="1">
      <alignment horizontal="center" vertical="center"/>
    </xf>
    <xf numFmtId="0" fontId="3" fillId="3" borderId="2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8" fillId="3" borderId="21" xfId="0" applyFont="1" applyFill="1" applyBorder="1" applyAlignment="1" applyProtection="1">
      <alignment horizontal="center" vertical="center"/>
      <protection/>
    </xf>
    <xf numFmtId="0" fontId="3" fillId="6" borderId="21" xfId="0" applyNumberFormat="1" applyFont="1" applyFill="1" applyBorder="1" applyAlignment="1">
      <alignment horizontal="center"/>
    </xf>
    <xf numFmtId="4" fontId="0" fillId="2" borderId="0" xfId="0" applyNumberFormat="1" applyFill="1" applyAlignment="1">
      <alignment/>
    </xf>
    <xf numFmtId="10" fontId="3" fillId="0" borderId="0" xfId="0" applyNumberFormat="1" applyFont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0" fillId="0" borderId="2" xfId="0" applyFill="1" applyBorder="1" applyAlignment="1">
      <alignment/>
    </xf>
    <xf numFmtId="4" fontId="3" fillId="6" borderId="25" xfId="0" applyNumberFormat="1" applyFont="1" applyFill="1" applyBorder="1" applyAlignment="1">
      <alignment horizontal="center"/>
    </xf>
    <xf numFmtId="4" fontId="3" fillId="6" borderId="0" xfId="0" applyNumberFormat="1" applyFont="1" applyFill="1" applyBorder="1" applyAlignment="1">
      <alignment horizontal="center"/>
    </xf>
    <xf numFmtId="4" fontId="3" fillId="6" borderId="15" xfId="0" applyNumberFormat="1" applyFont="1" applyFill="1" applyBorder="1" applyAlignment="1">
      <alignment horizontal="center"/>
    </xf>
    <xf numFmtId="175" fontId="3" fillId="3" borderId="2" xfId="0" applyNumberFormat="1" applyFont="1" applyFill="1" applyBorder="1" applyAlignment="1">
      <alignment horizontal="center"/>
    </xf>
    <xf numFmtId="0" fontId="0" fillId="9" borderId="6" xfId="0" applyFont="1" applyFill="1" applyBorder="1" applyAlignment="1">
      <alignment/>
    </xf>
    <xf numFmtId="4" fontId="4" fillId="0" borderId="6" xfId="0" applyNumberFormat="1" applyFont="1" applyBorder="1" applyAlignment="1">
      <alignment/>
    </xf>
    <xf numFmtId="0" fontId="0" fillId="9" borderId="5" xfId="0" applyFill="1" applyBorder="1" applyAlignment="1">
      <alignment/>
    </xf>
    <xf numFmtId="4" fontId="4" fillId="0" borderId="5" xfId="0" applyNumberFormat="1" applyFont="1" applyBorder="1" applyAlignment="1">
      <alignment/>
    </xf>
    <xf numFmtId="4" fontId="6" fillId="3" borderId="5" xfId="0" applyNumberFormat="1" applyFont="1" applyFill="1" applyBorder="1" applyAlignment="1">
      <alignment/>
    </xf>
    <xf numFmtId="0" fontId="0" fillId="10" borderId="5" xfId="0" applyFill="1" applyBorder="1" applyAlignment="1">
      <alignment/>
    </xf>
    <xf numFmtId="0" fontId="3" fillId="9" borderId="5" xfId="0" applyFont="1" applyFill="1" applyBorder="1" applyAlignment="1">
      <alignment/>
    </xf>
    <xf numFmtId="4" fontId="6" fillId="9" borderId="5" xfId="0" applyNumberFormat="1" applyFont="1" applyFill="1" applyBorder="1" applyAlignment="1">
      <alignment/>
    </xf>
    <xf numFmtId="0" fontId="0" fillId="9" borderId="5" xfId="0" applyFont="1" applyFill="1" applyBorder="1" applyAlignment="1">
      <alignment wrapText="1"/>
    </xf>
    <xf numFmtId="0" fontId="0" fillId="9" borderId="5" xfId="0" applyFont="1" applyFill="1" applyBorder="1" applyAlignment="1">
      <alignment/>
    </xf>
    <xf numFmtId="2" fontId="4" fillId="0" borderId="5" xfId="0" applyNumberFormat="1" applyFont="1" applyBorder="1" applyAlignment="1" applyProtection="1">
      <alignment horizontal="right" vertical="center"/>
      <protection/>
    </xf>
    <xf numFmtId="4" fontId="6" fillId="6" borderId="5" xfId="0" applyNumberFormat="1" applyFont="1" applyFill="1" applyBorder="1" applyAlignment="1">
      <alignment/>
    </xf>
    <xf numFmtId="0" fontId="5" fillId="3" borderId="5" xfId="0" applyFont="1" applyFill="1" applyBorder="1" applyAlignment="1" applyProtection="1">
      <alignment horizontal="center" vertical="center" wrapText="1"/>
      <protection/>
    </xf>
    <xf numFmtId="0" fontId="6" fillId="10" borderId="5" xfId="0" applyFont="1" applyFill="1" applyBorder="1" applyAlignment="1">
      <alignment wrapText="1"/>
    </xf>
    <xf numFmtId="4" fontId="3" fillId="10" borderId="5" xfId="0" applyNumberFormat="1" applyFont="1" applyFill="1" applyBorder="1" applyAlignment="1">
      <alignment/>
    </xf>
    <xf numFmtId="0" fontId="11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1" fillId="0" borderId="0" xfId="0" applyFont="1" applyAlignment="1">
      <alignment/>
    </xf>
    <xf numFmtId="9" fontId="11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6" fillId="0" borderId="45" xfId="0" applyNumberFormat="1" applyFont="1" applyBorder="1" applyAlignment="1">
      <alignment/>
    </xf>
    <xf numFmtId="4" fontId="6" fillId="0" borderId="40" xfId="0" applyNumberFormat="1" applyFont="1" applyBorder="1" applyAlignment="1">
      <alignment/>
    </xf>
    <xf numFmtId="4" fontId="6" fillId="0" borderId="41" xfId="0" applyNumberFormat="1" applyFont="1" applyBorder="1" applyAlignment="1">
      <alignment/>
    </xf>
    <xf numFmtId="0" fontId="11" fillId="0" borderId="0" xfId="0" applyFont="1" applyFill="1" applyAlignment="1">
      <alignment/>
    </xf>
    <xf numFmtId="4" fontId="11" fillId="0" borderId="19" xfId="0" applyNumberFormat="1" applyFont="1" applyBorder="1" applyAlignment="1">
      <alignment/>
    </xf>
    <xf numFmtId="4" fontId="2" fillId="2" borderId="17" xfId="0" applyNumberFormat="1" applyFont="1" applyFill="1" applyBorder="1" applyAlignment="1">
      <alignment horizontal="right" vertical="center" wrapText="1"/>
    </xf>
    <xf numFmtId="0" fontId="0" fillId="0" borderId="16" xfId="0" applyBorder="1" applyAlignment="1">
      <alignment/>
    </xf>
    <xf numFmtId="4" fontId="2" fillId="11" borderId="21" xfId="0" applyNumberFormat="1" applyFont="1" applyFill="1" applyBorder="1" applyAlignment="1">
      <alignment/>
    </xf>
    <xf numFmtId="0" fontId="4" fillId="0" borderId="19" xfId="0" applyFont="1" applyFill="1" applyBorder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0" fillId="2" borderId="17" xfId="0" applyFill="1" applyBorder="1" applyAlignment="1">
      <alignment/>
    </xf>
    <xf numFmtId="0" fontId="10" fillId="2" borderId="11" xfId="0" applyFont="1" applyFill="1" applyBorder="1" applyAlignment="1" applyProtection="1">
      <alignment horizontal="center" vertical="center"/>
      <protection/>
    </xf>
    <xf numFmtId="0" fontId="0" fillId="4" borderId="19" xfId="0" applyFont="1" applyFill="1" applyBorder="1" applyAlignment="1">
      <alignment wrapText="1"/>
    </xf>
    <xf numFmtId="0" fontId="8" fillId="3" borderId="10" xfId="0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>
      <alignment wrapText="1"/>
    </xf>
    <xf numFmtId="0" fontId="6" fillId="11" borderId="10" xfId="0" applyFont="1" applyFill="1" applyBorder="1" applyAlignment="1">
      <alignment wrapText="1"/>
    </xf>
    <xf numFmtId="4" fontId="2" fillId="2" borderId="0" xfId="0" applyNumberFormat="1" applyFont="1" applyFill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0" fontId="3" fillId="3" borderId="25" xfId="0" applyNumberFormat="1" applyFont="1" applyFill="1" applyBorder="1" applyAlignment="1">
      <alignment horizontal="center"/>
    </xf>
    <xf numFmtId="0" fontId="3" fillId="3" borderId="46" xfId="0" applyNumberFormat="1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4" fontId="2" fillId="3" borderId="47" xfId="0" applyNumberFormat="1" applyFont="1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48" xfId="0" applyBorder="1" applyAlignment="1">
      <alignment horizontal="center"/>
    </xf>
    <xf numFmtId="4" fontId="3" fillId="3" borderId="2" xfId="0" applyNumberFormat="1" applyFont="1" applyFill="1" applyBorder="1" applyAlignment="1">
      <alignment horizontal="center"/>
    </xf>
    <xf numFmtId="4" fontId="6" fillId="3" borderId="47" xfId="0" applyNumberFormat="1" applyFont="1" applyFill="1" applyBorder="1" applyAlignment="1">
      <alignment/>
    </xf>
    <xf numFmtId="0" fontId="0" fillId="0" borderId="4" xfId="0" applyBorder="1" applyAlignment="1">
      <alignment/>
    </xf>
    <xf numFmtId="4" fontId="6" fillId="3" borderId="42" xfId="0" applyNumberFormat="1" applyFont="1" applyFill="1" applyBorder="1" applyAlignment="1">
      <alignment/>
    </xf>
    <xf numFmtId="4" fontId="6" fillId="9" borderId="42" xfId="0" applyNumberFormat="1" applyFont="1" applyFill="1" applyBorder="1" applyAlignment="1">
      <alignment/>
    </xf>
    <xf numFmtId="0" fontId="0" fillId="9" borderId="4" xfId="0" applyFill="1" applyBorder="1" applyAlignment="1">
      <alignment/>
    </xf>
    <xf numFmtId="0" fontId="0" fillId="3" borderId="4" xfId="0" applyFill="1" applyBorder="1" applyAlignment="1">
      <alignment/>
    </xf>
    <xf numFmtId="0" fontId="0" fillId="10" borderId="4" xfId="0" applyFill="1" applyBorder="1" applyAlignment="1">
      <alignment/>
    </xf>
    <xf numFmtId="4" fontId="6" fillId="10" borderId="42" xfId="0" applyNumberFormat="1" applyFont="1" applyFill="1" applyBorder="1" applyAlignment="1">
      <alignment/>
    </xf>
    <xf numFmtId="0" fontId="0" fillId="0" borderId="49" xfId="0" applyBorder="1" applyAlignment="1">
      <alignment/>
    </xf>
    <xf numFmtId="4" fontId="2" fillId="11" borderId="46" xfId="0" applyNumberFormat="1" applyFont="1" applyFill="1" applyBorder="1" applyAlignment="1">
      <alignment/>
    </xf>
    <xf numFmtId="4" fontId="2" fillId="0" borderId="0" xfId="0" applyNumberFormat="1" applyFont="1" applyAlignment="1">
      <alignment wrapText="1"/>
    </xf>
    <xf numFmtId="4" fontId="0" fillId="4" borderId="19" xfId="0" applyNumberFormat="1" applyFill="1" applyBorder="1" applyAlignment="1">
      <alignment/>
    </xf>
    <xf numFmtId="4" fontId="0" fillId="5" borderId="44" xfId="0" applyNumberFormat="1" applyFill="1" applyBorder="1" applyAlignment="1">
      <alignment/>
    </xf>
    <xf numFmtId="0" fontId="0" fillId="7" borderId="18" xfId="0" applyFill="1" applyBorder="1" applyAlignment="1">
      <alignment horizontal="center" vertical="center"/>
    </xf>
    <xf numFmtId="4" fontId="3" fillId="0" borderId="6" xfId="0" applyNumberFormat="1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/>
    </xf>
    <xf numFmtId="0" fontId="0" fillId="0" borderId="31" xfId="0" applyFont="1" applyFill="1" applyBorder="1" applyAlignment="1">
      <alignment/>
    </xf>
    <xf numFmtId="4" fontId="3" fillId="0" borderId="31" xfId="0" applyNumberFormat="1" applyFont="1" applyFill="1" applyBorder="1" applyAlignment="1">
      <alignment horizontal="right" vertical="center"/>
    </xf>
    <xf numFmtId="0" fontId="0" fillId="0" borderId="40" xfId="0" applyFill="1" applyBorder="1" applyAlignment="1">
      <alignment/>
    </xf>
    <xf numFmtId="4" fontId="3" fillId="0" borderId="40" xfId="0" applyNumberFormat="1" applyFont="1" applyFill="1" applyBorder="1" applyAlignment="1">
      <alignment horizontal="right" vertical="center"/>
    </xf>
    <xf numFmtId="0" fontId="0" fillId="0" borderId="31" xfId="0" applyFill="1" applyBorder="1" applyAlignment="1">
      <alignment/>
    </xf>
    <xf numFmtId="4" fontId="3" fillId="0" borderId="45" xfId="0" applyNumberFormat="1" applyFont="1" applyFill="1" applyBorder="1" applyAlignment="1">
      <alignment horizontal="right" vertical="center"/>
    </xf>
    <xf numFmtId="0" fontId="0" fillId="0" borderId="40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4" fontId="3" fillId="0" borderId="41" xfId="0" applyNumberFormat="1" applyFont="1" applyFill="1" applyBorder="1" applyAlignment="1">
      <alignment horizontal="right" vertical="center"/>
    </xf>
    <xf numFmtId="0" fontId="0" fillId="0" borderId="41" xfId="0" applyFill="1" applyBorder="1" applyAlignment="1">
      <alignment/>
    </xf>
    <xf numFmtId="0" fontId="13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3" fillId="6" borderId="31" xfId="0" applyFont="1" applyFill="1" applyBorder="1" applyAlignment="1">
      <alignment horizontal="center" vertical="center"/>
    </xf>
    <xf numFmtId="0" fontId="3" fillId="6" borderId="40" xfId="0" applyFont="1" applyFill="1" applyBorder="1" applyAlignment="1">
      <alignment horizontal="center" vertical="center"/>
    </xf>
    <xf numFmtId="0" fontId="3" fillId="6" borderId="41" xfId="0" applyFont="1" applyFill="1" applyBorder="1" applyAlignment="1">
      <alignment horizontal="center" vertical="center"/>
    </xf>
    <xf numFmtId="0" fontId="8" fillId="3" borderId="1" xfId="0" applyFont="1" applyFill="1" applyBorder="1" applyAlignment="1" applyProtection="1">
      <alignment horizontal="center" vertical="center"/>
      <protection/>
    </xf>
    <xf numFmtId="0" fontId="8" fillId="3" borderId="2" xfId="0" applyFont="1" applyFill="1" applyBorder="1" applyAlignment="1" applyProtection="1">
      <alignment horizontal="center" vertical="center"/>
      <protection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0" fillId="4" borderId="51" xfId="0" applyFill="1" applyBorder="1" applyAlignment="1">
      <alignment horizontal="center" vertical="center" wrapText="1"/>
    </xf>
    <xf numFmtId="0" fontId="0" fillId="4" borderId="52" xfId="0" applyFill="1" applyBorder="1" applyAlignment="1">
      <alignment horizontal="center" vertical="center" wrapText="1"/>
    </xf>
    <xf numFmtId="4" fontId="20" fillId="0" borderId="21" xfId="0" applyNumberFormat="1" applyFont="1" applyBorder="1" applyAlignment="1">
      <alignment/>
    </xf>
    <xf numFmtId="4" fontId="22" fillId="0" borderId="46" xfId="0" applyNumberFormat="1" applyFont="1" applyBorder="1" applyAlignment="1">
      <alignment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7" borderId="14" xfId="0" applyFill="1" applyBorder="1" applyAlignment="1">
      <alignment horizontal="center" vertical="center"/>
    </xf>
    <xf numFmtId="0" fontId="0" fillId="7" borderId="49" xfId="0" applyFill="1" applyBorder="1" applyAlignment="1">
      <alignment horizontal="center" vertical="center"/>
    </xf>
    <xf numFmtId="0" fontId="0" fillId="7" borderId="55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/>
    </xf>
    <xf numFmtId="0" fontId="0" fillId="0" borderId="18" xfId="0" applyBorder="1" applyAlignment="1">
      <alignment/>
    </xf>
    <xf numFmtId="9" fontId="0" fillId="2" borderId="55" xfId="0" applyNumberFormat="1" applyFill="1" applyBorder="1" applyAlignment="1">
      <alignment horizontal="center"/>
    </xf>
    <xf numFmtId="0" fontId="0" fillId="0" borderId="55" xfId="0" applyBorder="1" applyAlignment="1">
      <alignment/>
    </xf>
    <xf numFmtId="0" fontId="0" fillId="4" borderId="1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0" fillId="4" borderId="25" xfId="0" applyFill="1" applyBorder="1" applyAlignment="1">
      <alignment horizontal="center" vertical="center" wrapText="1"/>
    </xf>
    <xf numFmtId="0" fontId="0" fillId="4" borderId="53" xfId="0" applyFill="1" applyBorder="1" applyAlignment="1">
      <alignment horizontal="center" vertical="center" wrapText="1"/>
    </xf>
    <xf numFmtId="0" fontId="0" fillId="4" borderId="54" xfId="0" applyFill="1" applyBorder="1" applyAlignment="1">
      <alignment horizontal="center" vertical="center" wrapText="1"/>
    </xf>
    <xf numFmtId="0" fontId="0" fillId="4" borderId="56" xfId="0" applyFill="1" applyBorder="1" applyAlignment="1">
      <alignment horizontal="center" vertical="center" wrapText="1"/>
    </xf>
    <xf numFmtId="0" fontId="3" fillId="9" borderId="14" xfId="0" applyFont="1" applyFill="1" applyBorder="1" applyAlignment="1">
      <alignment horizontal="center" vertical="center" wrapText="1"/>
    </xf>
    <xf numFmtId="0" fontId="3" fillId="9" borderId="24" xfId="0" applyFont="1" applyFill="1" applyBorder="1" applyAlignment="1">
      <alignment horizontal="center" vertical="center" wrapText="1"/>
    </xf>
    <xf numFmtId="0" fontId="3" fillId="9" borderId="49" xfId="0" applyFont="1" applyFill="1" applyBorder="1" applyAlignment="1">
      <alignment horizontal="center" vertical="center" wrapText="1"/>
    </xf>
    <xf numFmtId="0" fontId="3" fillId="9" borderId="27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0" fillId="4" borderId="57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58" xfId="0" applyFill="1" applyBorder="1" applyAlignment="1">
      <alignment horizontal="center" vertical="center" wrapText="1"/>
    </xf>
    <xf numFmtId="0" fontId="3" fillId="4" borderId="53" xfId="0" applyFont="1" applyFill="1" applyBorder="1" applyAlignment="1">
      <alignment horizontal="center" vertical="center" wrapText="1"/>
    </xf>
    <xf numFmtId="0" fontId="3" fillId="4" borderId="54" xfId="0" applyFont="1" applyFill="1" applyBorder="1" applyAlignment="1">
      <alignment horizontal="center" vertical="center" wrapText="1"/>
    </xf>
    <xf numFmtId="0" fontId="3" fillId="4" borderId="56" xfId="0" applyFont="1" applyFill="1" applyBorder="1" applyAlignment="1">
      <alignment horizontal="center" vertical="center" wrapText="1"/>
    </xf>
    <xf numFmtId="0" fontId="0" fillId="4" borderId="59" xfId="0" applyFill="1" applyBorder="1" applyAlignment="1">
      <alignment horizontal="center" vertical="center" wrapText="1"/>
    </xf>
    <xf numFmtId="0" fontId="0" fillId="4" borderId="60" xfId="0" applyFill="1" applyBorder="1" applyAlignment="1">
      <alignment horizontal="center" vertical="center" wrapText="1"/>
    </xf>
    <xf numFmtId="0" fontId="0" fillId="4" borderId="61" xfId="0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workbookViewId="0" topLeftCell="A1">
      <pane xSplit="7" ySplit="4" topLeftCell="H5" activePane="bottomRight" state="frozen"/>
      <selection pane="topLeft" activeCell="A1" sqref="A1"/>
      <selection pane="topRight" activeCell="I1" sqref="I1"/>
      <selection pane="bottomLeft" activeCell="A5" sqref="A5"/>
      <selection pane="bottomRight" activeCell="F62" sqref="F62"/>
    </sheetView>
  </sheetViews>
  <sheetFormatPr defaultColWidth="9.140625" defaultRowHeight="12.75"/>
  <cols>
    <col min="2" max="2" width="38.421875" style="0" customWidth="1"/>
    <col min="3" max="3" width="18.8515625" style="0" customWidth="1"/>
    <col min="4" max="4" width="16.57421875" style="0" customWidth="1"/>
    <col min="5" max="5" width="17.00390625" style="0" customWidth="1"/>
    <col min="6" max="6" width="18.00390625" style="0" customWidth="1"/>
    <col min="7" max="7" width="17.57421875" style="5" customWidth="1"/>
    <col min="8" max="8" width="12.28125" style="0" customWidth="1"/>
    <col min="12" max="12" width="11.7109375" style="0" customWidth="1"/>
  </cols>
  <sheetData>
    <row r="1" spans="1:4" ht="18">
      <c r="A1" s="12" t="s">
        <v>1</v>
      </c>
      <c r="B1" s="13"/>
      <c r="C1" s="13"/>
      <c r="D1" s="13"/>
    </row>
    <row r="2" spans="1:7" ht="18">
      <c r="A2" s="13"/>
      <c r="B2" s="13"/>
      <c r="C2" s="13"/>
      <c r="D2" s="13"/>
      <c r="G2"/>
    </row>
    <row r="3" spans="1:7" ht="18">
      <c r="A3" s="13"/>
      <c r="B3" s="13"/>
      <c r="C3" s="13"/>
      <c r="D3" s="13"/>
      <c r="G3"/>
    </row>
    <row r="4" spans="1:7" ht="18">
      <c r="A4" s="13"/>
      <c r="B4" s="299" t="s">
        <v>87</v>
      </c>
      <c r="C4" s="299"/>
      <c r="D4" s="299"/>
      <c r="E4" s="299"/>
      <c r="F4" s="299"/>
      <c r="G4" s="299"/>
    </row>
    <row r="5" spans="1:7" ht="18">
      <c r="A5" s="13"/>
      <c r="B5" s="299" t="s">
        <v>66</v>
      </c>
      <c r="C5" s="299"/>
      <c r="D5" s="299"/>
      <c r="E5" s="299"/>
      <c r="F5" s="299"/>
      <c r="G5" s="299"/>
    </row>
    <row r="6" spans="1:7" ht="18">
      <c r="A6" s="13"/>
      <c r="B6" s="299" t="s">
        <v>89</v>
      </c>
      <c r="C6" s="299"/>
      <c r="D6" s="299"/>
      <c r="E6" s="299"/>
      <c r="F6" s="299"/>
      <c r="G6" s="299"/>
    </row>
    <row r="7" spans="3:4" ht="18">
      <c r="C7" s="251"/>
      <c r="D7" s="252"/>
    </row>
    <row r="8" spans="3:4" ht="18">
      <c r="C8" s="251"/>
      <c r="D8" s="252"/>
    </row>
    <row r="9" spans="1:7" ht="15.75" thickBot="1">
      <c r="A9" s="14" t="s">
        <v>10</v>
      </c>
      <c r="B9" s="15"/>
      <c r="F9" s="205"/>
      <c r="G9" s="205"/>
    </row>
    <row r="10" spans="1:7" ht="38.25" customHeight="1">
      <c r="A10" s="16" t="s">
        <v>2</v>
      </c>
      <c r="B10" s="303" t="s">
        <v>0</v>
      </c>
      <c r="C10" s="66"/>
      <c r="D10" s="110"/>
      <c r="E10" s="66"/>
      <c r="F10" s="206"/>
      <c r="G10"/>
    </row>
    <row r="11" spans="1:6" s="8" customFormat="1" ht="12.75" customHeight="1">
      <c r="A11" s="17"/>
      <c r="B11" s="304"/>
      <c r="C11" s="68" t="s">
        <v>67</v>
      </c>
      <c r="D11" s="111" t="s">
        <v>68</v>
      </c>
      <c r="E11" s="68" t="s">
        <v>69</v>
      </c>
      <c r="F11" s="218" t="s">
        <v>88</v>
      </c>
    </row>
    <row r="12" spans="1:7" ht="37.5" customHeight="1" thickBot="1">
      <c r="A12" s="69"/>
      <c r="B12" s="304"/>
      <c r="C12" s="70">
        <v>2016</v>
      </c>
      <c r="D12" s="112">
        <v>2016</v>
      </c>
      <c r="E12" s="112">
        <v>2016</v>
      </c>
      <c r="F12" s="264"/>
      <c r="G12"/>
    </row>
    <row r="13" spans="1:7" ht="15.75" thickBot="1">
      <c r="A13" s="208">
        <v>0</v>
      </c>
      <c r="B13" s="209">
        <v>1</v>
      </c>
      <c r="C13" s="210">
        <v>3</v>
      </c>
      <c r="D13" s="210">
        <v>4</v>
      </c>
      <c r="E13" s="210">
        <v>5</v>
      </c>
      <c r="F13" s="265"/>
      <c r="G13"/>
    </row>
    <row r="14" spans="1:7" ht="15.75">
      <c r="A14" s="266">
        <v>1</v>
      </c>
      <c r="B14" s="138" t="s">
        <v>3</v>
      </c>
      <c r="C14" s="87">
        <v>26575.88664482585</v>
      </c>
      <c r="D14" s="87">
        <v>26575.88664482585</v>
      </c>
      <c r="E14" s="87">
        <v>26575.88664482585</v>
      </c>
      <c r="F14" s="267">
        <f aca="true" t="shared" si="0" ref="F14:F26">SUM(C14:E14)</f>
        <v>79727.65993447755</v>
      </c>
      <c r="G14"/>
    </row>
    <row r="15" spans="1:7" ht="15.75">
      <c r="A15" s="268">
        <v>2</v>
      </c>
      <c r="B15" s="137" t="s">
        <v>11</v>
      </c>
      <c r="C15" s="72">
        <v>19195.349454357274</v>
      </c>
      <c r="D15" s="72">
        <v>19195.349454357274</v>
      </c>
      <c r="E15" s="72">
        <v>19195.349454357274</v>
      </c>
      <c r="F15" s="267">
        <f t="shared" si="0"/>
        <v>57586.04836307182</v>
      </c>
      <c r="G15"/>
    </row>
    <row r="16" spans="1:7" ht="15.75">
      <c r="A16" s="268">
        <v>3</v>
      </c>
      <c r="B16" s="137" t="s">
        <v>4</v>
      </c>
      <c r="C16" s="72">
        <v>23718.19919732338</v>
      </c>
      <c r="D16" s="72">
        <v>23718.19919732338</v>
      </c>
      <c r="E16" s="72">
        <v>23718.19919732338</v>
      </c>
      <c r="F16" s="267">
        <f t="shared" si="0"/>
        <v>71154.59759197015</v>
      </c>
      <c r="G16"/>
    </row>
    <row r="17" spans="1:7" ht="15.75">
      <c r="A17" s="268">
        <v>4</v>
      </c>
      <c r="B17" s="137" t="s">
        <v>16</v>
      </c>
      <c r="C17" s="72">
        <v>29406.155452421004</v>
      </c>
      <c r="D17" s="72">
        <v>29406.155452421004</v>
      </c>
      <c r="E17" s="72">
        <v>29406.155452421004</v>
      </c>
      <c r="F17" s="267">
        <f t="shared" si="0"/>
        <v>88218.46635726301</v>
      </c>
      <c r="G17"/>
    </row>
    <row r="18" spans="1:7" ht="15.75">
      <c r="A18" s="268">
        <v>5</v>
      </c>
      <c r="B18" s="137" t="s">
        <v>13</v>
      </c>
      <c r="C18" s="72">
        <v>30041.43175939365</v>
      </c>
      <c r="D18" s="72">
        <v>30041.43175939365</v>
      </c>
      <c r="E18" s="72">
        <v>30041.43175939365</v>
      </c>
      <c r="F18" s="267">
        <f t="shared" si="0"/>
        <v>90124.29527818094</v>
      </c>
      <c r="G18"/>
    </row>
    <row r="19" spans="1:7" ht="15.75">
      <c r="A19" s="268">
        <v>6</v>
      </c>
      <c r="B19" s="137" t="s">
        <v>5</v>
      </c>
      <c r="C19" s="72">
        <v>31222.877305358612</v>
      </c>
      <c r="D19" s="72">
        <v>31222.877305358612</v>
      </c>
      <c r="E19" s="72">
        <v>31222.877305358612</v>
      </c>
      <c r="F19" s="267">
        <f t="shared" si="0"/>
        <v>93668.63191607583</v>
      </c>
      <c r="G19"/>
    </row>
    <row r="20" spans="1:7" ht="15.75">
      <c r="A20" s="268">
        <v>7</v>
      </c>
      <c r="B20" s="137" t="s">
        <v>6</v>
      </c>
      <c r="C20" s="72">
        <v>28620.427934615618</v>
      </c>
      <c r="D20" s="72">
        <v>28620.427934615618</v>
      </c>
      <c r="E20" s="72">
        <v>28620.427934615618</v>
      </c>
      <c r="F20" s="267">
        <f t="shared" si="0"/>
        <v>85861.28380384686</v>
      </c>
      <c r="G20"/>
    </row>
    <row r="21" spans="1:7" ht="15.75">
      <c r="A21" s="268">
        <v>8</v>
      </c>
      <c r="B21" s="137" t="s">
        <v>14</v>
      </c>
      <c r="C21" s="72">
        <v>19776.465522415725</v>
      </c>
      <c r="D21" s="72">
        <v>19776.465522415725</v>
      </c>
      <c r="E21" s="72">
        <v>19776.465522415725</v>
      </c>
      <c r="F21" s="267">
        <f t="shared" si="0"/>
        <v>59329.396567247175</v>
      </c>
      <c r="G21"/>
    </row>
    <row r="22" spans="1:7" ht="15.75">
      <c r="A22" s="268">
        <v>9</v>
      </c>
      <c r="B22" s="137" t="s">
        <v>9</v>
      </c>
      <c r="C22" s="72">
        <v>25365.29026892538</v>
      </c>
      <c r="D22" s="72">
        <v>25365.29026892538</v>
      </c>
      <c r="E22" s="72">
        <v>25365.29026892538</v>
      </c>
      <c r="F22" s="267">
        <f t="shared" si="0"/>
        <v>76095.87080677613</v>
      </c>
      <c r="G22"/>
    </row>
    <row r="23" spans="1:7" ht="15.75">
      <c r="A23" s="268">
        <v>10</v>
      </c>
      <c r="B23" s="137" t="s">
        <v>7</v>
      </c>
      <c r="C23" s="72">
        <v>24502.65755352123</v>
      </c>
      <c r="D23" s="72">
        <v>24502.65755352123</v>
      </c>
      <c r="E23" s="72">
        <v>24502.65755352123</v>
      </c>
      <c r="F23" s="267">
        <f t="shared" si="0"/>
        <v>73507.97266056368</v>
      </c>
      <c r="G23"/>
    </row>
    <row r="24" spans="1:7" ht="18" customHeight="1">
      <c r="A24" s="269">
        <v>11</v>
      </c>
      <c r="B24" s="248" t="s">
        <v>8</v>
      </c>
      <c r="C24" s="244">
        <v>30286.833025524007</v>
      </c>
      <c r="D24" s="244">
        <v>30286.833025524007</v>
      </c>
      <c r="E24" s="244">
        <v>30286.833025524007</v>
      </c>
      <c r="F24" s="267">
        <f t="shared" si="0"/>
        <v>90860.49907657201</v>
      </c>
      <c r="G24"/>
    </row>
    <row r="25" spans="1:7" ht="15.75">
      <c r="A25" s="268">
        <v>12</v>
      </c>
      <c r="B25" s="137" t="s">
        <v>12</v>
      </c>
      <c r="C25" s="72">
        <v>19736.850738635214</v>
      </c>
      <c r="D25" s="72">
        <v>19736.850738635214</v>
      </c>
      <c r="E25" s="72">
        <v>19736.850738635214</v>
      </c>
      <c r="F25" s="267">
        <f t="shared" si="0"/>
        <v>59210.55221590564</v>
      </c>
      <c r="G25"/>
    </row>
    <row r="26" spans="1:7" ht="16.5" thickBot="1">
      <c r="A26" s="269">
        <v>13</v>
      </c>
      <c r="B26" s="255" t="s">
        <v>80</v>
      </c>
      <c r="C26" s="244">
        <v>19551.575142682992</v>
      </c>
      <c r="D26" s="244">
        <v>19551.575142682992</v>
      </c>
      <c r="E26" s="244">
        <v>19551.575142682992</v>
      </c>
      <c r="F26" s="267">
        <f t="shared" si="0"/>
        <v>58654.72542804897</v>
      </c>
      <c r="G26"/>
    </row>
    <row r="27" spans="1:7" ht="25.5" customHeight="1" thickBot="1">
      <c r="A27" s="253"/>
      <c r="B27" s="254" t="s">
        <v>15</v>
      </c>
      <c r="C27" s="245">
        <f>SUM(C14:C26)</f>
        <v>327999.99999999994</v>
      </c>
      <c r="D27" s="245">
        <f>SUM(D14:D26)</f>
        <v>327999.99999999994</v>
      </c>
      <c r="E27" s="245">
        <f>SUM(E14:E26)</f>
        <v>327999.99999999994</v>
      </c>
      <c r="F27" s="245">
        <f>SUM(F14:F26)</f>
        <v>983999.9999999998</v>
      </c>
      <c r="G27"/>
    </row>
    <row r="28" spans="1:6" s="3" customFormat="1" ht="15.75">
      <c r="A28" s="18"/>
      <c r="B28" s="19"/>
      <c r="C28" s="20"/>
      <c r="D28" s="20"/>
      <c r="E28" s="20"/>
      <c r="F28" s="20"/>
    </row>
    <row r="29" spans="5:7" ht="12.75">
      <c r="E29" s="1"/>
      <c r="F29" s="7"/>
      <c r="G29"/>
    </row>
    <row r="30" spans="1:7" ht="15.75" thickBot="1">
      <c r="A30" s="14" t="s">
        <v>38</v>
      </c>
      <c r="B30" s="211"/>
      <c r="C30" s="11"/>
      <c r="D30" s="11"/>
      <c r="E30" s="11"/>
      <c r="F30" s="212"/>
      <c r="G30"/>
    </row>
    <row r="31" spans="1:7" ht="12.75" customHeight="1">
      <c r="A31" s="213" t="s">
        <v>2</v>
      </c>
      <c r="B31" s="300" t="s">
        <v>70</v>
      </c>
      <c r="C31" s="110"/>
      <c r="D31" s="135"/>
      <c r="E31" s="67"/>
      <c r="F31" s="206"/>
      <c r="G31"/>
    </row>
    <row r="32" spans="1:7" ht="12.75">
      <c r="A32" s="214"/>
      <c r="B32" s="301"/>
      <c r="C32" s="215" t="s">
        <v>67</v>
      </c>
      <c r="D32" s="216" t="s">
        <v>68</v>
      </c>
      <c r="E32" s="217" t="s">
        <v>69</v>
      </c>
      <c r="F32" s="270"/>
      <c r="G32"/>
    </row>
    <row r="33" spans="1:7" ht="51.75" customHeight="1" thickBot="1">
      <c r="A33" s="214"/>
      <c r="B33" s="302"/>
      <c r="C33" s="112">
        <v>2016</v>
      </c>
      <c r="D33" s="136">
        <v>2016</v>
      </c>
      <c r="E33" s="71">
        <v>2016</v>
      </c>
      <c r="F33" s="207" t="s">
        <v>88</v>
      </c>
      <c r="G33"/>
    </row>
    <row r="34" spans="1:7" ht="40.5" customHeight="1" thickBot="1">
      <c r="A34" s="246">
        <v>0</v>
      </c>
      <c r="B34" s="256">
        <v>1</v>
      </c>
      <c r="C34" s="210">
        <v>3</v>
      </c>
      <c r="D34" s="210">
        <v>4</v>
      </c>
      <c r="E34" s="210">
        <v>5</v>
      </c>
      <c r="F34" s="265"/>
      <c r="G34"/>
    </row>
    <row r="35" spans="1:7" ht="15">
      <c r="A35" s="121">
        <v>1</v>
      </c>
      <c r="B35" s="219" t="s">
        <v>71</v>
      </c>
      <c r="C35" s="220">
        <v>5389.100468470898</v>
      </c>
      <c r="D35" s="220">
        <v>5389.100468470898</v>
      </c>
      <c r="E35" s="220">
        <v>5389.100468470898</v>
      </c>
      <c r="F35" s="271">
        <f>SUM(C35:E35)</f>
        <v>16167.301405412694</v>
      </c>
      <c r="G35"/>
    </row>
    <row r="36" spans="1:7" ht="15">
      <c r="A36" s="272">
        <v>2</v>
      </c>
      <c r="B36" s="221" t="s">
        <v>72</v>
      </c>
      <c r="C36" s="222">
        <v>7348.773366096679</v>
      </c>
      <c r="D36" s="222">
        <v>7348.773366096679</v>
      </c>
      <c r="E36" s="222">
        <v>7348.773366096679</v>
      </c>
      <c r="F36" s="273">
        <f>SUM(C36:E36)</f>
        <v>22046.320098290038</v>
      </c>
      <c r="G36"/>
    </row>
    <row r="37" spans="1:7" ht="15">
      <c r="A37" s="121">
        <v>3</v>
      </c>
      <c r="B37" s="224" t="s">
        <v>73</v>
      </c>
      <c r="C37" s="222">
        <v>2177.1965892622425</v>
      </c>
      <c r="D37" s="222">
        <v>2177.1965892622425</v>
      </c>
      <c r="E37" s="222">
        <v>2177.1965892622425</v>
      </c>
      <c r="F37" s="273">
        <f>SUM(C37:E37)</f>
        <v>6531.589767786727</v>
      </c>
      <c r="G37"/>
    </row>
    <row r="38" spans="1:7" ht="15">
      <c r="A38" s="272"/>
      <c r="B38" s="225" t="s">
        <v>47</v>
      </c>
      <c r="C38" s="226">
        <v>14915.07042382982</v>
      </c>
      <c r="D38" s="226">
        <v>14915.07042382982</v>
      </c>
      <c r="E38" s="226">
        <v>14915.07042382982</v>
      </c>
      <c r="F38" s="274">
        <f>SUM(F35:F37)</f>
        <v>44745.211271489454</v>
      </c>
      <c r="G38"/>
    </row>
    <row r="39" spans="1:7" ht="31.5" customHeight="1">
      <c r="A39" s="272">
        <v>1</v>
      </c>
      <c r="B39" s="227" t="s">
        <v>74</v>
      </c>
      <c r="C39" s="222">
        <v>54805.518703601</v>
      </c>
      <c r="D39" s="222">
        <v>54805.518703601</v>
      </c>
      <c r="E39" s="222">
        <v>54805.518703601</v>
      </c>
      <c r="F39" s="273">
        <f aca="true" t="shared" si="1" ref="F39:F49">SUM(C39:E39)</f>
        <v>164416.556110803</v>
      </c>
      <c r="G39"/>
    </row>
    <row r="40" spans="1:7" ht="15">
      <c r="A40" s="272">
        <v>2</v>
      </c>
      <c r="B40" s="228" t="s">
        <v>75</v>
      </c>
      <c r="C40" s="229">
        <v>6238.29205744207</v>
      </c>
      <c r="D40" s="229">
        <v>6238.29205744207</v>
      </c>
      <c r="E40" s="229">
        <v>6238.29205744207</v>
      </c>
      <c r="F40" s="273">
        <f t="shared" si="1"/>
        <v>18714.876172326207</v>
      </c>
      <c r="G40"/>
    </row>
    <row r="41" spans="1:7" ht="48.75" customHeight="1">
      <c r="A41" s="272">
        <v>3</v>
      </c>
      <c r="B41" s="227" t="s">
        <v>76</v>
      </c>
      <c r="C41" s="222">
        <v>25899.03701502232</v>
      </c>
      <c r="D41" s="222">
        <v>25899.03701502232</v>
      </c>
      <c r="E41" s="222">
        <v>25899.03701502232</v>
      </c>
      <c r="F41" s="273">
        <f t="shared" si="1"/>
        <v>77697.11104506697</v>
      </c>
      <c r="G41"/>
    </row>
    <row r="42" spans="1:7" ht="15">
      <c r="A42" s="272">
        <v>4</v>
      </c>
      <c r="B42" s="227" t="s">
        <v>77</v>
      </c>
      <c r="C42" s="222">
        <v>27206.792062037926</v>
      </c>
      <c r="D42" s="222">
        <v>27206.792062037926</v>
      </c>
      <c r="E42" s="222">
        <v>27206.792062037926</v>
      </c>
      <c r="F42" s="273">
        <f t="shared" si="1"/>
        <v>81620.37618611378</v>
      </c>
      <c r="G42"/>
    </row>
    <row r="43" spans="1:7" ht="15">
      <c r="A43" s="272">
        <v>5</v>
      </c>
      <c r="B43" s="227" t="s">
        <v>78</v>
      </c>
      <c r="C43" s="222">
        <v>35927.33645647265</v>
      </c>
      <c r="D43" s="222">
        <v>35927.33645647265</v>
      </c>
      <c r="E43" s="222">
        <v>35927.33645647265</v>
      </c>
      <c r="F43" s="273">
        <f t="shared" si="1"/>
        <v>107782.00936941795</v>
      </c>
      <c r="G43"/>
    </row>
    <row r="44" spans="1:7" ht="15">
      <c r="A44" s="272">
        <v>6</v>
      </c>
      <c r="B44" s="227" t="s">
        <v>79</v>
      </c>
      <c r="C44" s="222">
        <v>10810.862151902225</v>
      </c>
      <c r="D44" s="222">
        <v>10810.862151902225</v>
      </c>
      <c r="E44" s="222">
        <v>10810.862151902225</v>
      </c>
      <c r="F44" s="273">
        <f t="shared" si="1"/>
        <v>32432.586455706674</v>
      </c>
      <c r="G44"/>
    </row>
    <row r="45" spans="1:7" ht="15">
      <c r="A45" s="272">
        <v>7</v>
      </c>
      <c r="B45" s="227" t="s">
        <v>80</v>
      </c>
      <c r="C45" s="222">
        <v>13913.677573143044</v>
      </c>
      <c r="D45" s="222">
        <v>13913.677573143044</v>
      </c>
      <c r="E45" s="222">
        <v>13913.677573143044</v>
      </c>
      <c r="F45" s="273">
        <f t="shared" si="1"/>
        <v>41741.03271942913</v>
      </c>
      <c r="G45"/>
    </row>
    <row r="46" spans="1:7" ht="15">
      <c r="A46" s="272">
        <v>8</v>
      </c>
      <c r="B46" s="227" t="s">
        <v>81</v>
      </c>
      <c r="C46" s="222">
        <v>23483.41355654894</v>
      </c>
      <c r="D46" s="222">
        <v>23483.41355654894</v>
      </c>
      <c r="E46" s="222">
        <v>23483.41355654894</v>
      </c>
      <c r="F46" s="273">
        <f t="shared" si="1"/>
        <v>70450.24066964682</v>
      </c>
      <c r="G46"/>
    </row>
    <row r="47" spans="1:7" ht="15">
      <c r="A47" s="275"/>
      <c r="B47" s="225" t="s">
        <v>54</v>
      </c>
      <c r="C47" s="230">
        <v>198284.92957617017</v>
      </c>
      <c r="D47" s="230">
        <v>198284.92957617017</v>
      </c>
      <c r="E47" s="230">
        <v>198284.92957617017</v>
      </c>
      <c r="F47" s="274">
        <f t="shared" si="1"/>
        <v>594854.7887285105</v>
      </c>
      <c r="G47"/>
    </row>
    <row r="48" spans="1:7" ht="27" customHeight="1">
      <c r="A48" s="276"/>
      <c r="B48" s="231" t="s">
        <v>82</v>
      </c>
      <c r="C48" s="223">
        <v>213200</v>
      </c>
      <c r="D48" s="223">
        <v>213200</v>
      </c>
      <c r="E48" s="223">
        <v>213200</v>
      </c>
      <c r="F48" s="273">
        <f t="shared" si="1"/>
        <v>639600</v>
      </c>
      <c r="G48"/>
    </row>
    <row r="49" spans="1:7" ht="37.5" customHeight="1">
      <c r="A49" s="277"/>
      <c r="B49" s="232" t="s">
        <v>98</v>
      </c>
      <c r="C49" s="233">
        <v>541200</v>
      </c>
      <c r="D49" s="233">
        <v>541200</v>
      </c>
      <c r="E49" s="233">
        <v>541200</v>
      </c>
      <c r="F49" s="278">
        <f t="shared" si="1"/>
        <v>1623600</v>
      </c>
      <c r="G49"/>
    </row>
    <row r="50" spans="1:7" ht="45" thickBot="1">
      <c r="A50" s="272"/>
      <c r="B50" s="257" t="s">
        <v>99</v>
      </c>
      <c r="C50" s="282">
        <v>5466.666666666666</v>
      </c>
      <c r="D50" s="282">
        <v>5466.666666666666</v>
      </c>
      <c r="E50" s="282">
        <v>5466.666666666666</v>
      </c>
      <c r="F50" s="283">
        <f>C50+D50+E50</f>
        <v>16400</v>
      </c>
      <c r="G50"/>
    </row>
    <row r="51" spans="1:7" ht="34.5" customHeight="1" thickBot="1">
      <c r="A51" s="279"/>
      <c r="B51" s="258" t="s">
        <v>98</v>
      </c>
      <c r="C51" s="247">
        <f>C49+C50</f>
        <v>546666.6666666666</v>
      </c>
      <c r="D51" s="247">
        <f>D49+D50</f>
        <v>546666.6666666666</v>
      </c>
      <c r="E51" s="247">
        <f>E49+E50</f>
        <v>546666.6666666666</v>
      </c>
      <c r="F51" s="280">
        <f>F49+F50</f>
        <v>1640000</v>
      </c>
      <c r="G51"/>
    </row>
    <row r="53" spans="3:5" ht="15">
      <c r="C53" s="234"/>
      <c r="D53" s="234"/>
      <c r="E53" s="234"/>
    </row>
    <row r="54" spans="2:5" ht="15.75">
      <c r="B54" s="21" t="s">
        <v>33</v>
      </c>
      <c r="C54" s="235"/>
      <c r="D54" s="236"/>
      <c r="E54" s="234"/>
    </row>
    <row r="55" spans="2:5" ht="31.5">
      <c r="B55" s="237" t="s">
        <v>65</v>
      </c>
      <c r="C55" s="249"/>
      <c r="D55" s="281" t="s">
        <v>91</v>
      </c>
      <c r="E55" s="22">
        <v>1640000</v>
      </c>
    </row>
    <row r="56" spans="2:8" ht="31.5">
      <c r="B56" s="237"/>
      <c r="C56" s="238"/>
      <c r="D56" s="281" t="s">
        <v>92</v>
      </c>
      <c r="E56" s="259">
        <f>E55/3</f>
        <v>546666.6666666666</v>
      </c>
      <c r="F56" t="s">
        <v>93</v>
      </c>
      <c r="G56" s="260" t="s">
        <v>84</v>
      </c>
      <c r="H56" s="1">
        <f>E56*60%</f>
        <v>327999.99999999994</v>
      </c>
    </row>
    <row r="57" spans="2:8" ht="15.75">
      <c r="B57" s="237"/>
      <c r="C57" s="249"/>
      <c r="D57" s="235"/>
      <c r="E57" s="22"/>
      <c r="G57" s="260" t="s">
        <v>85</v>
      </c>
      <c r="H57" s="1">
        <f>E56*39%</f>
        <v>213200</v>
      </c>
    </row>
    <row r="58" spans="2:8" ht="15.75">
      <c r="B58" s="234"/>
      <c r="C58" s="234"/>
      <c r="D58" s="235"/>
      <c r="E58" s="234"/>
      <c r="G58" s="260" t="s">
        <v>86</v>
      </c>
      <c r="H58" s="1">
        <f>E56*1%</f>
        <v>5466.666666666666</v>
      </c>
    </row>
    <row r="59" spans="2:5" ht="15.75">
      <c r="B59" s="250"/>
      <c r="C59" s="249"/>
      <c r="D59" s="235"/>
      <c r="E59" s="234"/>
    </row>
    <row r="60" spans="3:5" ht="15">
      <c r="C60" s="234"/>
      <c r="D60" s="239"/>
      <c r="E60" s="234"/>
    </row>
  </sheetData>
  <mergeCells count="5">
    <mergeCell ref="B4:G4"/>
    <mergeCell ref="B5:G5"/>
    <mergeCell ref="B31:B33"/>
    <mergeCell ref="B6:G6"/>
    <mergeCell ref="B10:B12"/>
  </mergeCells>
  <printOptions horizontalCentered="1"/>
  <pageMargins left="0.1968503937007874" right="0.15748031496062992" top="0.2362204724409449" bottom="0.31496062992125984" header="0.15748031496062992" footer="0.31496062992125984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1:Q46"/>
  <sheetViews>
    <sheetView view="pageBreakPreview" zoomScaleSheetLayoutView="100" workbookViewId="0" topLeftCell="A13">
      <selection activeCell="I41" sqref="I41"/>
    </sheetView>
  </sheetViews>
  <sheetFormatPr defaultColWidth="9.140625" defaultRowHeight="12.75"/>
  <cols>
    <col min="1" max="1" width="6.8515625" style="0" customWidth="1"/>
    <col min="2" max="2" width="39.7109375" style="0" customWidth="1"/>
    <col min="3" max="3" width="16.7109375" style="0" customWidth="1"/>
    <col min="4" max="4" width="15.140625" style="0" customWidth="1"/>
    <col min="5" max="5" width="13.140625" style="0" customWidth="1"/>
    <col min="6" max="6" width="13.57421875" style="0" customWidth="1"/>
    <col min="7" max="7" width="19.7109375" style="0" customWidth="1"/>
    <col min="8" max="8" width="10.57421875" style="0" customWidth="1"/>
    <col min="9" max="9" width="10.00390625" style="0" customWidth="1"/>
    <col min="10" max="10" width="10.57421875" style="0" customWidth="1"/>
    <col min="11" max="11" width="10.7109375" style="0" customWidth="1"/>
    <col min="12" max="12" width="11.28125" style="0" customWidth="1"/>
    <col min="13" max="13" width="12.8515625" style="139" customWidth="1"/>
    <col min="14" max="14" width="10.28125" style="0" customWidth="1"/>
    <col min="15" max="15" width="10.7109375" style="0" customWidth="1"/>
    <col min="17" max="17" width="11.57421875" style="0" customWidth="1"/>
    <col min="18" max="18" width="16.7109375" style="0" customWidth="1"/>
    <col min="19" max="19" width="14.00390625" style="0" customWidth="1"/>
    <col min="20" max="20" width="14.140625" style="0" customWidth="1"/>
  </cols>
  <sheetData>
    <row r="1" spans="1:11" ht="18">
      <c r="A1" s="9" t="s">
        <v>1</v>
      </c>
      <c r="E1" s="204"/>
      <c r="F1" s="204"/>
      <c r="H1" s="10"/>
      <c r="I1" s="6"/>
      <c r="J1" s="10"/>
      <c r="K1" s="12"/>
    </row>
    <row r="2" spans="1:13" ht="18">
      <c r="A2" s="21" t="s">
        <v>38</v>
      </c>
      <c r="E2" s="2"/>
      <c r="F2" s="261"/>
      <c r="G2" s="10"/>
      <c r="H2" s="13"/>
      <c r="J2" s="10"/>
      <c r="K2" s="10"/>
      <c r="L2" s="140"/>
      <c r="M2" s="10"/>
    </row>
    <row r="3" spans="1:13" ht="15" customHeight="1">
      <c r="A3" s="21"/>
      <c r="E3" s="261"/>
      <c r="F3" s="261"/>
      <c r="H3" s="12"/>
      <c r="K3" s="6"/>
      <c r="L3" s="140"/>
      <c r="M3" s="10"/>
    </row>
    <row r="4" spans="1:13" ht="14.25" customHeight="1">
      <c r="A4" s="21"/>
      <c r="E4" s="21"/>
      <c r="F4" s="21"/>
      <c r="H4" s="9"/>
      <c r="L4" s="140"/>
      <c r="M4" s="10"/>
    </row>
    <row r="5" spans="1:13" ht="14.25" customHeight="1">
      <c r="A5" s="21"/>
      <c r="E5" s="21"/>
      <c r="F5" s="21"/>
      <c r="H5" s="9"/>
      <c r="L5" s="140"/>
      <c r="M5" s="10"/>
    </row>
    <row r="6" spans="1:13" ht="14.25" customHeight="1">
      <c r="A6" s="21"/>
      <c r="E6" s="21"/>
      <c r="F6" s="21"/>
      <c r="H6" s="9"/>
      <c r="L6" s="140"/>
      <c r="M6" s="10"/>
    </row>
    <row r="7" spans="2:12" ht="15.75">
      <c r="B7" s="262" t="s">
        <v>96</v>
      </c>
      <c r="C7" s="262"/>
      <c r="D7" s="262"/>
      <c r="E7" s="262"/>
      <c r="F7" s="263"/>
      <c r="G7" s="3"/>
      <c r="H7" s="3"/>
      <c r="I7" s="3"/>
      <c r="L7" s="6"/>
    </row>
    <row r="8" spans="2:12" ht="15.75">
      <c r="B8" s="262" t="s">
        <v>90</v>
      </c>
      <c r="C8" s="262"/>
      <c r="D8" s="262"/>
      <c r="E8" s="262"/>
      <c r="F8" s="263"/>
      <c r="G8" s="243"/>
      <c r="H8" s="141"/>
      <c r="I8" s="141"/>
      <c r="L8" s="6"/>
    </row>
    <row r="9" spans="2:12" ht="12.75">
      <c r="B9" s="9"/>
      <c r="C9" s="9"/>
      <c r="D9" s="9"/>
      <c r="E9" s="9"/>
      <c r="F9" s="9"/>
      <c r="G9" s="141"/>
      <c r="H9" s="141"/>
      <c r="I9" s="141"/>
      <c r="L9" s="6"/>
    </row>
    <row r="10" spans="2:12" ht="15">
      <c r="B10" s="9" t="s">
        <v>39</v>
      </c>
      <c r="C10" s="9"/>
      <c r="D10" s="9"/>
      <c r="E10" s="9"/>
      <c r="F10" s="142"/>
      <c r="G10" s="142"/>
      <c r="H10" s="143"/>
      <c r="I10" s="143"/>
      <c r="L10" s="6"/>
    </row>
    <row r="11" spans="2:10" ht="15.75" thickBot="1">
      <c r="B11" s="27"/>
      <c r="H11" s="144"/>
      <c r="I11" s="144"/>
      <c r="J11" s="144"/>
    </row>
    <row r="12" spans="1:13" ht="12.75" customHeight="1" thickBot="1">
      <c r="A12" s="145"/>
      <c r="B12" s="28"/>
      <c r="C12" s="318" t="s">
        <v>40</v>
      </c>
      <c r="D12" s="319"/>
      <c r="E12" s="315" t="s">
        <v>41</v>
      </c>
      <c r="F12" s="284"/>
      <c r="G12" s="305" t="s">
        <v>97</v>
      </c>
      <c r="M12"/>
    </row>
    <row r="13" spans="1:13" ht="24" customHeight="1" thickBot="1">
      <c r="A13" s="146" t="s">
        <v>2</v>
      </c>
      <c r="B13" s="28"/>
      <c r="C13" s="320">
        <v>0.9</v>
      </c>
      <c r="D13" s="321"/>
      <c r="E13" s="316"/>
      <c r="F13" s="317"/>
      <c r="G13" s="306"/>
      <c r="M13"/>
    </row>
    <row r="14" spans="1:13" ht="12.75" customHeight="1">
      <c r="A14" s="146"/>
      <c r="B14" s="30" t="s">
        <v>0</v>
      </c>
      <c r="C14" s="322" t="s">
        <v>21</v>
      </c>
      <c r="D14" s="324" t="s">
        <v>22</v>
      </c>
      <c r="E14" s="313" t="s">
        <v>42</v>
      </c>
      <c r="F14" s="309" t="s">
        <v>22</v>
      </c>
      <c r="G14" s="306"/>
      <c r="M14"/>
    </row>
    <row r="15" spans="1:13" ht="12.75" customHeight="1">
      <c r="A15" s="146"/>
      <c r="B15" s="29"/>
      <c r="C15" s="323"/>
      <c r="D15" s="325"/>
      <c r="E15" s="314"/>
      <c r="F15" s="310"/>
      <c r="G15" s="306"/>
      <c r="M15"/>
    </row>
    <row r="16" spans="1:13" ht="12.75" customHeight="1">
      <c r="A16" s="146"/>
      <c r="B16" s="29"/>
      <c r="C16" s="323"/>
      <c r="D16" s="325"/>
      <c r="E16" s="314"/>
      <c r="F16" s="310"/>
      <c r="G16" s="306"/>
      <c r="M16"/>
    </row>
    <row r="17" spans="1:13" ht="13.5" customHeight="1" thickBot="1">
      <c r="A17" s="146"/>
      <c r="B17" s="34"/>
      <c r="C17" s="323"/>
      <c r="D17" s="325"/>
      <c r="E17" s="314"/>
      <c r="F17" s="310"/>
      <c r="G17" s="307"/>
      <c r="M17"/>
    </row>
    <row r="18" spans="1:7" s="149" customFormat="1" ht="12.75" customHeight="1" thickBot="1">
      <c r="A18" s="79"/>
      <c r="B18" s="102">
        <v>0</v>
      </c>
      <c r="C18" s="80">
        <v>1</v>
      </c>
      <c r="D18" s="147">
        <v>2</v>
      </c>
      <c r="E18" s="81">
        <v>3</v>
      </c>
      <c r="F18" s="80">
        <v>4</v>
      </c>
      <c r="G18" s="148" t="s">
        <v>43</v>
      </c>
    </row>
    <row r="19" spans="1:13" ht="15" customHeight="1" thickBot="1">
      <c r="A19" s="150">
        <v>1</v>
      </c>
      <c r="B19" s="288" t="s">
        <v>44</v>
      </c>
      <c r="C19" s="289">
        <v>82.5</v>
      </c>
      <c r="D19" s="151">
        <f>C19*$C$35</f>
        <v>5389.100468470898</v>
      </c>
      <c r="E19" s="152">
        <v>0</v>
      </c>
      <c r="F19" s="153">
        <v>0</v>
      </c>
      <c r="G19" s="154">
        <f>D19+F19</f>
        <v>5389.100468470898</v>
      </c>
      <c r="M19"/>
    </row>
    <row r="20" spans="1:13" ht="16.5" thickBot="1">
      <c r="A20" s="155">
        <v>2</v>
      </c>
      <c r="B20" s="290" t="s">
        <v>45</v>
      </c>
      <c r="C20" s="291">
        <v>112.5</v>
      </c>
      <c r="D20" s="156">
        <f>C20*$C$35</f>
        <v>7348.773366096679</v>
      </c>
      <c r="E20" s="157">
        <v>0</v>
      </c>
      <c r="F20" s="153">
        <v>0</v>
      </c>
      <c r="G20" s="154">
        <f>D20+F20</f>
        <v>7348.773366096679</v>
      </c>
      <c r="M20"/>
    </row>
    <row r="21" spans="1:13" ht="16.5" thickBot="1">
      <c r="A21" s="155">
        <v>4</v>
      </c>
      <c r="B21" s="290" t="s">
        <v>46</v>
      </c>
      <c r="C21" s="291">
        <v>33.33</v>
      </c>
      <c r="D21" s="156">
        <f>C21*$C$35</f>
        <v>2177.1965892622425</v>
      </c>
      <c r="E21" s="157">
        <v>0</v>
      </c>
      <c r="F21" s="153">
        <v>0</v>
      </c>
      <c r="G21" s="154">
        <f>D21+F21</f>
        <v>2177.1965892622425</v>
      </c>
      <c r="M21"/>
    </row>
    <row r="22" spans="1:13" ht="18.75" customHeight="1" thickBot="1">
      <c r="A22" s="158"/>
      <c r="B22" s="159" t="s">
        <v>47</v>
      </c>
      <c r="C22" s="160">
        <f>SUM(C19:C21)</f>
        <v>228.32999999999998</v>
      </c>
      <c r="D22" s="161">
        <f>SUM(D19:D21)</f>
        <v>14915.07042382982</v>
      </c>
      <c r="E22" s="162">
        <f>SUM(E19:E21)</f>
        <v>0</v>
      </c>
      <c r="F22" s="160">
        <f>SUM(F19:F21)</f>
        <v>0</v>
      </c>
      <c r="G22" s="161">
        <f>SUM(G19:G21)</f>
        <v>14915.07042382982</v>
      </c>
      <c r="M22"/>
    </row>
    <row r="23" spans="1:13" ht="16.5" thickBot="1">
      <c r="A23" s="163">
        <v>1</v>
      </c>
      <c r="B23" s="292" t="s">
        <v>48</v>
      </c>
      <c r="C23" s="293">
        <v>839</v>
      </c>
      <c r="D23" s="164">
        <f aca="true" t="shared" si="0" ref="D23:D30">C23*$C$35</f>
        <v>54805.518703601</v>
      </c>
      <c r="E23" s="165">
        <v>0</v>
      </c>
      <c r="F23" s="153">
        <v>0</v>
      </c>
      <c r="G23" s="154">
        <f aca="true" t="shared" si="1" ref="G23:G30">D23+F23</f>
        <v>54805.518703601</v>
      </c>
      <c r="M23"/>
    </row>
    <row r="24" spans="1:13" ht="16.5" thickBot="1">
      <c r="A24" s="155">
        <v>2</v>
      </c>
      <c r="B24" s="294" t="s">
        <v>44</v>
      </c>
      <c r="C24" s="291">
        <v>95.5</v>
      </c>
      <c r="D24" s="156">
        <f t="shared" si="0"/>
        <v>6238.29205744207</v>
      </c>
      <c r="E24" s="157">
        <v>0</v>
      </c>
      <c r="F24" s="153">
        <v>0</v>
      </c>
      <c r="G24" s="154">
        <f t="shared" si="1"/>
        <v>6238.29205744207</v>
      </c>
      <c r="M24"/>
    </row>
    <row r="25" spans="1:13" ht="16.5" thickBot="1">
      <c r="A25" s="163">
        <v>3</v>
      </c>
      <c r="B25" s="295" t="s">
        <v>49</v>
      </c>
      <c r="C25" s="296">
        <v>396.48</v>
      </c>
      <c r="D25" s="166">
        <f t="shared" si="0"/>
        <v>25899.03701502232</v>
      </c>
      <c r="E25" s="167">
        <v>0</v>
      </c>
      <c r="F25" s="153">
        <v>0</v>
      </c>
      <c r="G25" s="154">
        <f t="shared" si="1"/>
        <v>25899.03701502232</v>
      </c>
      <c r="M25"/>
    </row>
    <row r="26" spans="1:13" ht="16.5" thickBot="1">
      <c r="A26" s="155">
        <v>4</v>
      </c>
      <c r="B26" s="290" t="s">
        <v>50</v>
      </c>
      <c r="C26" s="291">
        <v>416.5</v>
      </c>
      <c r="D26" s="156">
        <f t="shared" si="0"/>
        <v>27206.792062037926</v>
      </c>
      <c r="E26" s="157">
        <v>0</v>
      </c>
      <c r="F26" s="168">
        <v>0</v>
      </c>
      <c r="G26" s="154">
        <f t="shared" si="1"/>
        <v>27206.792062037926</v>
      </c>
      <c r="M26"/>
    </row>
    <row r="27" spans="1:13" ht="15.75">
      <c r="A27" s="169">
        <v>5</v>
      </c>
      <c r="B27" s="297" t="s">
        <v>29</v>
      </c>
      <c r="C27" s="296">
        <v>550</v>
      </c>
      <c r="D27" s="166">
        <f t="shared" si="0"/>
        <v>35927.33645647265</v>
      </c>
      <c r="E27" s="167">
        <v>0</v>
      </c>
      <c r="F27" s="170">
        <v>0</v>
      </c>
      <c r="G27" s="171">
        <f t="shared" si="1"/>
        <v>35927.33645647265</v>
      </c>
      <c r="M27"/>
    </row>
    <row r="28" spans="1:13" ht="15.75">
      <c r="A28" s="155">
        <v>6</v>
      </c>
      <c r="B28" s="290" t="s">
        <v>51</v>
      </c>
      <c r="C28" s="291">
        <v>213</v>
      </c>
      <c r="D28" s="172">
        <f t="shared" si="0"/>
        <v>13913.677573143044</v>
      </c>
      <c r="E28" s="173">
        <v>0</v>
      </c>
      <c r="F28" s="174">
        <v>0</v>
      </c>
      <c r="G28" s="175">
        <f t="shared" si="1"/>
        <v>13913.677573143044</v>
      </c>
      <c r="M28"/>
    </row>
    <row r="29" spans="1:13" ht="15.75">
      <c r="A29" s="155">
        <v>7</v>
      </c>
      <c r="B29" s="290" t="s">
        <v>52</v>
      </c>
      <c r="C29" s="291">
        <v>165.5</v>
      </c>
      <c r="D29" s="172">
        <f t="shared" si="0"/>
        <v>10810.862151902225</v>
      </c>
      <c r="E29" s="173">
        <v>0</v>
      </c>
      <c r="F29" s="174">
        <v>0</v>
      </c>
      <c r="G29" s="175">
        <f t="shared" si="1"/>
        <v>10810.862151902225</v>
      </c>
      <c r="M29"/>
    </row>
    <row r="30" spans="1:13" ht="16.5" thickBot="1">
      <c r="A30" s="63">
        <v>8</v>
      </c>
      <c r="B30" s="297" t="s">
        <v>53</v>
      </c>
      <c r="C30" s="296">
        <v>359.5</v>
      </c>
      <c r="D30" s="176">
        <f t="shared" si="0"/>
        <v>23483.41355654894</v>
      </c>
      <c r="E30" s="177">
        <v>0</v>
      </c>
      <c r="F30" s="178">
        <v>0</v>
      </c>
      <c r="G30" s="179">
        <f t="shared" si="1"/>
        <v>23483.41355654894</v>
      </c>
      <c r="M30"/>
    </row>
    <row r="31" spans="1:13" ht="15.75" thickBot="1">
      <c r="A31" s="158"/>
      <c r="B31" s="159" t="s">
        <v>54</v>
      </c>
      <c r="C31" s="160">
        <f>SUM(C23:C30)</f>
        <v>3035.48</v>
      </c>
      <c r="D31" s="161">
        <f>SUM(D23:D30)</f>
        <v>198284.92957617017</v>
      </c>
      <c r="E31" s="162">
        <f>SUM(E23:E30)</f>
        <v>0</v>
      </c>
      <c r="F31" s="160">
        <f>SUM(F23:F30)</f>
        <v>0</v>
      </c>
      <c r="G31" s="161">
        <f>SUM(G23:G30)</f>
        <v>198284.92957617017</v>
      </c>
      <c r="M31"/>
    </row>
    <row r="32" spans="1:7" s="1" customFormat="1" ht="16.5" thickBot="1">
      <c r="A32" s="180"/>
      <c r="B32" s="181" t="s">
        <v>55</v>
      </c>
      <c r="C32" s="182">
        <f>C22+C31</f>
        <v>3263.81</v>
      </c>
      <c r="D32" s="183">
        <f>D22+D31</f>
        <v>213200</v>
      </c>
      <c r="E32" s="184">
        <f>E22+E31</f>
        <v>0</v>
      </c>
      <c r="F32" s="185">
        <f>F31</f>
        <v>0</v>
      </c>
      <c r="G32" s="186">
        <f>G22+G31</f>
        <v>213200</v>
      </c>
    </row>
    <row r="33" spans="2:7" s="1" customFormat="1" ht="15.75">
      <c r="B33" s="49" t="s">
        <v>31</v>
      </c>
      <c r="C33" s="187">
        <f>D37*90%</f>
        <v>191880</v>
      </c>
      <c r="D33" s="187"/>
      <c r="E33" s="188">
        <f>D37*10%</f>
        <v>21320</v>
      </c>
      <c r="F33" s="189">
        <f>D37*10%</f>
        <v>21320</v>
      </c>
      <c r="G33" s="190"/>
    </row>
    <row r="34" spans="1:13" ht="15.75">
      <c r="A34" s="1"/>
      <c r="B34" s="49" t="s">
        <v>56</v>
      </c>
      <c r="C34" s="187">
        <f>F39</f>
        <v>21320</v>
      </c>
      <c r="D34" s="187"/>
      <c r="E34" s="188">
        <v>0</v>
      </c>
      <c r="F34" s="191"/>
      <c r="H34" s="1"/>
      <c r="I34" s="1"/>
      <c r="J34" s="1"/>
      <c r="M34"/>
    </row>
    <row r="35" spans="2:13" ht="15.75">
      <c r="B35" s="53" t="s">
        <v>32</v>
      </c>
      <c r="C35" s="192">
        <f>(C33+C34)/C32</f>
        <v>65.32242992085936</v>
      </c>
      <c r="D35" s="192"/>
      <c r="E35" s="193">
        <v>0</v>
      </c>
      <c r="G35" s="190"/>
      <c r="H35" s="194"/>
      <c r="I35" s="194"/>
      <c r="J35" s="194"/>
      <c r="K35" s="308"/>
      <c r="L35" s="308"/>
      <c r="M35" s="308"/>
    </row>
    <row r="36" spans="8:17" ht="15.75" customHeight="1" thickBot="1">
      <c r="H36" s="6"/>
      <c r="I36" s="6"/>
      <c r="J36" s="6"/>
      <c r="O36" s="61"/>
      <c r="P36" s="61"/>
      <c r="Q36" s="61"/>
    </row>
    <row r="37" spans="2:17" ht="49.5" customHeight="1" thickBot="1">
      <c r="B37" s="73" t="s">
        <v>100</v>
      </c>
      <c r="C37" s="195"/>
      <c r="D37" s="311">
        <f>'CENTRALIZAT TRIM I 2016'!H57</f>
        <v>213200</v>
      </c>
      <c r="E37" s="312"/>
      <c r="F37" s="196"/>
      <c r="G37" s="1"/>
      <c r="H37" s="197"/>
      <c r="O37" s="61"/>
      <c r="P37" s="61"/>
      <c r="Q37" s="61"/>
    </row>
    <row r="38" spans="5:10" s="3" customFormat="1" ht="38.25" customHeight="1">
      <c r="E38" s="198" t="s">
        <v>57</v>
      </c>
      <c r="F38" s="4">
        <f>D37*10%</f>
        <v>21320</v>
      </c>
      <c r="H38" s="199"/>
      <c r="I38" s="199"/>
      <c r="J38"/>
    </row>
    <row r="39" spans="2:10" s="3" customFormat="1" ht="16.5" customHeight="1">
      <c r="B39" s="141" t="s">
        <v>58</v>
      </c>
      <c r="C39" s="3" t="s">
        <v>59</v>
      </c>
      <c r="D39" s="4">
        <f>C33</f>
        <v>191880</v>
      </c>
      <c r="E39" s="11">
        <f>D39/$D$42</f>
        <v>1</v>
      </c>
      <c r="F39" s="4">
        <f>$F$38*E39</f>
        <v>21320</v>
      </c>
      <c r="H39" s="199"/>
      <c r="I39" s="200"/>
      <c r="J39"/>
    </row>
    <row r="40" spans="2:10" s="3" customFormat="1" ht="16.5" customHeight="1">
      <c r="B40" s="141" t="s">
        <v>60</v>
      </c>
      <c r="C40" s="3" t="s">
        <v>61</v>
      </c>
      <c r="D40" s="4"/>
      <c r="E40" s="11">
        <f>D40/$D$42</f>
        <v>0</v>
      </c>
      <c r="F40" s="4">
        <f>$F$38*E40</f>
        <v>0</v>
      </c>
      <c r="H40" s="199"/>
      <c r="I40" s="199"/>
      <c r="J40"/>
    </row>
    <row r="41" spans="2:10" s="3" customFormat="1" ht="16.5" customHeight="1">
      <c r="B41" s="141" t="s">
        <v>62</v>
      </c>
      <c r="C41" s="3" t="s">
        <v>63</v>
      </c>
      <c r="D41" s="4"/>
      <c r="E41" s="11">
        <f>D41/$D$42</f>
        <v>0</v>
      </c>
      <c r="F41" s="4">
        <f>$F$38*E41</f>
        <v>0</v>
      </c>
      <c r="H41" s="199"/>
      <c r="I41" s="199"/>
      <c r="J41"/>
    </row>
    <row r="42" spans="2:10" s="3" customFormat="1" ht="15" customHeight="1">
      <c r="B42" s="201" t="s">
        <v>101</v>
      </c>
      <c r="C42" s="141" t="s">
        <v>64</v>
      </c>
      <c r="D42" s="202">
        <f>SUM(D39:D41)</f>
        <v>191880</v>
      </c>
      <c r="E42" s="203">
        <f>D42/$D$42</f>
        <v>1</v>
      </c>
      <c r="F42" s="202">
        <f>SUM(F39:F41)</f>
        <v>21320</v>
      </c>
      <c r="H42" s="199"/>
      <c r="I42" s="199"/>
      <c r="J42"/>
    </row>
    <row r="43" spans="8:10" s="3" customFormat="1" ht="14.25" customHeight="1">
      <c r="H43" s="199"/>
      <c r="I43" s="199"/>
      <c r="J43"/>
    </row>
    <row r="44" ht="12.75">
      <c r="L44" s="6"/>
    </row>
    <row r="45" spans="2:5" ht="12.75">
      <c r="B45" s="201" t="s">
        <v>33</v>
      </c>
      <c r="E45" s="9"/>
    </row>
    <row r="46" ht="12.75">
      <c r="B46" s="201" t="s">
        <v>65</v>
      </c>
    </row>
  </sheetData>
  <mergeCells count="10">
    <mergeCell ref="G12:G17"/>
    <mergeCell ref="K35:M35"/>
    <mergeCell ref="F14:F17"/>
    <mergeCell ref="D37:E37"/>
    <mergeCell ref="E14:E17"/>
    <mergeCell ref="E12:F13"/>
    <mergeCell ref="C12:D12"/>
    <mergeCell ref="C13:D13"/>
    <mergeCell ref="C14:C17"/>
    <mergeCell ref="D14:D17"/>
  </mergeCells>
  <printOptions/>
  <pageMargins left="0.85" right="0.2" top="0.53" bottom="0.48" header="0.27" footer="0.5"/>
  <pageSetup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/>
  <dimension ref="A1:M40"/>
  <sheetViews>
    <sheetView view="pageBreakPreview" zoomScaleSheetLayoutView="100" workbookViewId="0" topLeftCell="A13">
      <selection activeCell="A37" sqref="A37"/>
    </sheetView>
  </sheetViews>
  <sheetFormatPr defaultColWidth="9.140625" defaultRowHeight="12.75"/>
  <cols>
    <col min="1" max="1" width="33.7109375" style="0" customWidth="1"/>
    <col min="2" max="2" width="15.8515625" style="0" customWidth="1"/>
    <col min="3" max="3" width="15.421875" style="0" customWidth="1"/>
    <col min="4" max="4" width="16.28125" style="0" customWidth="1"/>
    <col min="5" max="5" width="13.28125" style="0" customWidth="1"/>
    <col min="6" max="6" width="13.7109375" style="5" customWidth="1"/>
    <col min="7" max="7" width="16.00390625" style="0" customWidth="1"/>
    <col min="8" max="8" width="17.8515625" style="0" customWidth="1"/>
    <col min="9" max="9" width="12.57421875" style="0" customWidth="1"/>
    <col min="10" max="10" width="13.421875" style="0" customWidth="1"/>
    <col min="11" max="11" width="12.28125" style="6" customWidth="1"/>
    <col min="12" max="12" width="7.8515625" style="6" customWidth="1"/>
    <col min="13" max="13" width="14.7109375" style="6" customWidth="1"/>
    <col min="14" max="14" width="13.140625" style="0" customWidth="1"/>
    <col min="15" max="15" width="11.28125" style="0" customWidth="1"/>
  </cols>
  <sheetData>
    <row r="1" spans="1:10" ht="18">
      <c r="A1" s="21" t="s">
        <v>1</v>
      </c>
      <c r="E1" s="22"/>
      <c r="F1" s="23"/>
      <c r="G1" s="204"/>
      <c r="H1" s="204"/>
      <c r="J1" s="6"/>
    </row>
    <row r="2" spans="1:10" ht="18">
      <c r="A2" s="24" t="s">
        <v>17</v>
      </c>
      <c r="E2" s="21"/>
      <c r="F2" s="12"/>
      <c r="G2" s="2"/>
      <c r="H2" s="261"/>
      <c r="J2" s="10"/>
    </row>
    <row r="3" spans="1:11" ht="18">
      <c r="A3" s="25"/>
      <c r="E3" s="26"/>
      <c r="F3" s="12"/>
      <c r="G3" s="261"/>
      <c r="H3" s="261"/>
      <c r="I3" s="12"/>
      <c r="K3"/>
    </row>
    <row r="4" spans="5:11" ht="15.75">
      <c r="E4" s="21"/>
      <c r="F4" s="21"/>
      <c r="G4" s="21"/>
      <c r="H4" s="21"/>
      <c r="I4" s="9"/>
      <c r="K4"/>
    </row>
    <row r="5" spans="5:11" ht="15.75">
      <c r="E5" s="21"/>
      <c r="F5" s="21"/>
      <c r="G5" s="21"/>
      <c r="H5" s="21"/>
      <c r="I5" s="9"/>
      <c r="K5"/>
    </row>
    <row r="6" spans="5:11" ht="15.75">
      <c r="E6" s="21"/>
      <c r="F6" s="21"/>
      <c r="G6" s="21"/>
      <c r="H6" s="21"/>
      <c r="I6" s="9"/>
      <c r="K6"/>
    </row>
    <row r="7" spans="2:11" ht="15.75">
      <c r="B7" s="262" t="s">
        <v>95</v>
      </c>
      <c r="C7" s="262"/>
      <c r="D7" s="262"/>
      <c r="E7" s="262"/>
      <c r="F7" s="263"/>
      <c r="G7" s="3"/>
      <c r="H7" s="3"/>
      <c r="I7" s="3"/>
      <c r="J7" s="3"/>
      <c r="K7" s="3"/>
    </row>
    <row r="8" spans="2:11" ht="15.75">
      <c r="B8" s="262" t="s">
        <v>90</v>
      </c>
      <c r="C8" s="262"/>
      <c r="D8" s="262"/>
      <c r="E8" s="262"/>
      <c r="F8" s="263"/>
      <c r="G8" s="3"/>
      <c r="H8" s="3"/>
      <c r="I8" s="3"/>
      <c r="J8" s="3"/>
      <c r="K8" s="11"/>
    </row>
    <row r="9" spans="2:11" ht="15">
      <c r="B9" s="141" t="s">
        <v>18</v>
      </c>
      <c r="C9" s="298"/>
      <c r="D9" s="298"/>
      <c r="E9" s="298"/>
      <c r="F9" s="88"/>
      <c r="G9" s="3"/>
      <c r="H9" s="3"/>
      <c r="I9" s="6"/>
      <c r="K9"/>
    </row>
    <row r="10" spans="9:13" ht="13.5" thickBot="1">
      <c r="I10" s="6"/>
      <c r="K10"/>
      <c r="L10"/>
      <c r="M10"/>
    </row>
    <row r="11" spans="1:13" ht="12.75" customHeight="1">
      <c r="A11" s="28"/>
      <c r="B11" s="333" t="s">
        <v>19</v>
      </c>
      <c r="C11" s="334"/>
      <c r="D11" s="329" t="s">
        <v>20</v>
      </c>
      <c r="E11" s="330"/>
      <c r="F11" s="329" t="s">
        <v>20</v>
      </c>
      <c r="G11" s="330"/>
      <c r="H11" s="305" t="s">
        <v>97</v>
      </c>
      <c r="K11"/>
      <c r="L11"/>
      <c r="M11"/>
    </row>
    <row r="12" spans="1:13" ht="25.5" customHeight="1" thickBot="1">
      <c r="A12" s="29"/>
      <c r="B12" s="335"/>
      <c r="C12" s="336"/>
      <c r="D12" s="331"/>
      <c r="E12" s="332"/>
      <c r="F12" s="331"/>
      <c r="G12" s="332"/>
      <c r="H12" s="306"/>
      <c r="K12"/>
      <c r="L12"/>
      <c r="M12"/>
    </row>
    <row r="13" spans="1:13" ht="12.75" customHeight="1">
      <c r="A13" s="30" t="s">
        <v>0</v>
      </c>
      <c r="B13" s="326" t="s">
        <v>21</v>
      </c>
      <c r="C13" s="337" t="s">
        <v>22</v>
      </c>
      <c r="D13" s="83" t="s">
        <v>35</v>
      </c>
      <c r="E13" s="31"/>
      <c r="F13" s="340" t="s">
        <v>36</v>
      </c>
      <c r="G13" s="343" t="s">
        <v>22</v>
      </c>
      <c r="H13" s="306"/>
      <c r="K13"/>
      <c r="L13"/>
      <c r="M13"/>
    </row>
    <row r="14" spans="1:13" ht="12.75" customHeight="1">
      <c r="A14" s="29"/>
      <c r="B14" s="327"/>
      <c r="C14" s="338"/>
      <c r="D14" s="82"/>
      <c r="E14" s="33"/>
      <c r="F14" s="341"/>
      <c r="G14" s="344"/>
      <c r="H14" s="306"/>
      <c r="K14"/>
      <c r="L14"/>
      <c r="M14"/>
    </row>
    <row r="15" spans="1:13" ht="12.75" customHeight="1">
      <c r="A15" s="29"/>
      <c r="B15" s="327"/>
      <c r="C15" s="338"/>
      <c r="D15" s="32" t="s">
        <v>23</v>
      </c>
      <c r="E15" s="33" t="s">
        <v>22</v>
      </c>
      <c r="F15" s="341"/>
      <c r="G15" s="344"/>
      <c r="H15" s="306"/>
      <c r="K15"/>
      <c r="L15"/>
      <c r="M15"/>
    </row>
    <row r="16" spans="1:13" ht="13.5" customHeight="1" thickBot="1">
      <c r="A16" s="29"/>
      <c r="B16" s="328"/>
      <c r="C16" s="339"/>
      <c r="D16" s="125"/>
      <c r="E16" s="130"/>
      <c r="F16" s="342"/>
      <c r="G16" s="345"/>
      <c r="H16" s="307"/>
      <c r="K16"/>
      <c r="L16"/>
      <c r="M16"/>
    </row>
    <row r="17" spans="1:13" ht="13.5" customHeight="1" thickBot="1">
      <c r="A17" s="114"/>
      <c r="B17" s="115"/>
      <c r="C17" s="116"/>
      <c r="D17" s="117"/>
      <c r="E17" s="118">
        <f>D33*50%</f>
        <v>81999.99999999999</v>
      </c>
      <c r="F17" s="119"/>
      <c r="G17" s="120">
        <f>D33*50%</f>
        <v>81999.99999999999</v>
      </c>
      <c r="H17" s="134"/>
      <c r="K17"/>
      <c r="L17"/>
      <c r="M17"/>
    </row>
    <row r="18" spans="1:8" s="35" customFormat="1" ht="12.75" customHeight="1" thickBot="1">
      <c r="A18" s="102">
        <v>0</v>
      </c>
      <c r="B18" s="103">
        <v>1</v>
      </c>
      <c r="C18" s="104">
        <v>2</v>
      </c>
      <c r="D18" s="81">
        <v>3</v>
      </c>
      <c r="E18" s="80">
        <v>4</v>
      </c>
      <c r="F18" s="105">
        <v>5</v>
      </c>
      <c r="G18" s="106">
        <v>6</v>
      </c>
      <c r="H18" s="80" t="s">
        <v>24</v>
      </c>
    </row>
    <row r="19" spans="1:13" ht="15">
      <c r="A19" s="121" t="s">
        <v>3</v>
      </c>
      <c r="B19" s="285">
        <v>655</v>
      </c>
      <c r="C19" s="124">
        <f aca="true" t="shared" si="0" ref="C19:C31">B19*$B$34</f>
        <v>13877.799912666236</v>
      </c>
      <c r="D19" s="126">
        <v>144</v>
      </c>
      <c r="E19" s="127">
        <f aca="true" t="shared" si="1" ref="E19:E31">D19*$D$34</f>
        <v>7554.702495201534</v>
      </c>
      <c r="F19" s="128">
        <v>306</v>
      </c>
      <c r="G19" s="129">
        <f aca="true" t="shared" si="2" ref="G19:G31">$G$34*F19</f>
        <v>5143.38423695808</v>
      </c>
      <c r="H19" s="240">
        <f aca="true" t="shared" si="3" ref="H19:H32">C19+G19+E19</f>
        <v>26575.88664482585</v>
      </c>
      <c r="K19"/>
      <c r="L19"/>
      <c r="M19"/>
    </row>
    <row r="20" spans="1:13" ht="15">
      <c r="A20" s="41" t="s">
        <v>37</v>
      </c>
      <c r="B20" s="286">
        <v>450</v>
      </c>
      <c r="C20" s="38">
        <f t="shared" si="0"/>
        <v>9534.366352213445</v>
      </c>
      <c r="D20" s="39">
        <v>106</v>
      </c>
      <c r="E20" s="113">
        <f t="shared" si="1"/>
        <v>5561.100447856685</v>
      </c>
      <c r="F20" s="40">
        <v>513</v>
      </c>
      <c r="G20" s="84">
        <f t="shared" si="2"/>
        <v>8622.732397253252</v>
      </c>
      <c r="H20" s="241">
        <f t="shared" si="3"/>
        <v>23718.19919732338</v>
      </c>
      <c r="K20"/>
      <c r="L20"/>
      <c r="M20"/>
    </row>
    <row r="21" spans="1:13" ht="15">
      <c r="A21" s="36" t="s">
        <v>5</v>
      </c>
      <c r="B21" s="37">
        <v>711.3</v>
      </c>
      <c r="C21" s="38">
        <f t="shared" si="0"/>
        <v>15070.655080732051</v>
      </c>
      <c r="D21" s="39">
        <v>144</v>
      </c>
      <c r="E21" s="113">
        <f t="shared" si="1"/>
        <v>7554.702495201534</v>
      </c>
      <c r="F21" s="40">
        <v>511.5</v>
      </c>
      <c r="G21" s="84">
        <f t="shared" si="2"/>
        <v>8597.519729425027</v>
      </c>
      <c r="H21" s="241">
        <f t="shared" si="3"/>
        <v>31222.877305358612</v>
      </c>
      <c r="K21"/>
      <c r="L21"/>
      <c r="M21"/>
    </row>
    <row r="22" spans="1:13" ht="15">
      <c r="A22" s="36" t="s">
        <v>6</v>
      </c>
      <c r="B22" s="37">
        <v>668.8</v>
      </c>
      <c r="C22" s="38">
        <f t="shared" si="0"/>
        <v>14170.187147467446</v>
      </c>
      <c r="D22" s="39">
        <v>146</v>
      </c>
      <c r="E22" s="113">
        <f t="shared" si="1"/>
        <v>7659.628918746</v>
      </c>
      <c r="F22" s="40">
        <v>404</v>
      </c>
      <c r="G22" s="84">
        <f t="shared" si="2"/>
        <v>6790.611868402171</v>
      </c>
      <c r="H22" s="241">
        <f t="shared" si="3"/>
        <v>28620.427934615618</v>
      </c>
      <c r="K22"/>
      <c r="L22"/>
      <c r="M22"/>
    </row>
    <row r="23" spans="1:8" s="45" customFormat="1" ht="15">
      <c r="A23" s="46" t="s">
        <v>7</v>
      </c>
      <c r="B23" s="37">
        <v>487</v>
      </c>
      <c r="C23" s="38">
        <f t="shared" si="0"/>
        <v>10318.303141173217</v>
      </c>
      <c r="D23" s="39">
        <v>131</v>
      </c>
      <c r="E23" s="113">
        <f t="shared" si="1"/>
        <v>6872.680742162506</v>
      </c>
      <c r="F23" s="40">
        <v>435</v>
      </c>
      <c r="G23" s="84">
        <f t="shared" si="2"/>
        <v>7311.673670185506</v>
      </c>
      <c r="H23" s="241">
        <f t="shared" si="3"/>
        <v>24502.65755352123</v>
      </c>
    </row>
    <row r="24" spans="1:8" s="45" customFormat="1" ht="15">
      <c r="A24" s="46" t="s">
        <v>8</v>
      </c>
      <c r="B24" s="37">
        <v>715.79</v>
      </c>
      <c r="C24" s="38">
        <f t="shared" si="0"/>
        <v>15165.786869446358</v>
      </c>
      <c r="D24" s="39">
        <v>137</v>
      </c>
      <c r="E24" s="113">
        <f t="shared" si="1"/>
        <v>7187.460012795904</v>
      </c>
      <c r="F24" s="40">
        <v>472</v>
      </c>
      <c r="G24" s="84">
        <f t="shared" si="2"/>
        <v>7933.586143281745</v>
      </c>
      <c r="H24" s="241">
        <f t="shared" si="3"/>
        <v>30286.833025524007</v>
      </c>
    </row>
    <row r="25" spans="1:8" s="45" customFormat="1" ht="15">
      <c r="A25" s="46" t="s">
        <v>25</v>
      </c>
      <c r="B25" s="92">
        <v>484.7</v>
      </c>
      <c r="C25" s="38">
        <f t="shared" si="0"/>
        <v>10269.571935373015</v>
      </c>
      <c r="D25" s="39">
        <v>101</v>
      </c>
      <c r="E25" s="113">
        <f t="shared" si="1"/>
        <v>5298.78438899552</v>
      </c>
      <c r="F25" s="40">
        <v>248</v>
      </c>
      <c r="G25" s="84">
        <f t="shared" si="2"/>
        <v>4168.494414266679</v>
      </c>
      <c r="H25" s="241">
        <f t="shared" si="3"/>
        <v>19736.850738635214</v>
      </c>
    </row>
    <row r="26" spans="1:8" s="45" customFormat="1" ht="15">
      <c r="A26" s="47" t="s">
        <v>26</v>
      </c>
      <c r="B26" s="92">
        <v>699.4</v>
      </c>
      <c r="C26" s="38">
        <f t="shared" si="0"/>
        <v>14818.524059417961</v>
      </c>
      <c r="D26" s="39">
        <v>121</v>
      </c>
      <c r="E26" s="113">
        <f t="shared" si="1"/>
        <v>6348.048624440178</v>
      </c>
      <c r="F26" s="40">
        <v>528</v>
      </c>
      <c r="G26" s="84">
        <f t="shared" si="2"/>
        <v>8874.85907553551</v>
      </c>
      <c r="H26" s="241">
        <f t="shared" si="3"/>
        <v>30041.43175939365</v>
      </c>
    </row>
    <row r="27" spans="1:8" s="45" customFormat="1" ht="15">
      <c r="A27" s="48" t="s">
        <v>27</v>
      </c>
      <c r="B27" s="92">
        <v>449.74</v>
      </c>
      <c r="C27" s="38">
        <f t="shared" si="0"/>
        <v>9528.857607209944</v>
      </c>
      <c r="D27" s="39">
        <v>121</v>
      </c>
      <c r="E27" s="113">
        <f t="shared" si="1"/>
        <v>6348.048624440178</v>
      </c>
      <c r="F27" s="40">
        <v>232</v>
      </c>
      <c r="G27" s="84">
        <f t="shared" si="2"/>
        <v>3899.5592907656032</v>
      </c>
      <c r="H27" s="241">
        <f t="shared" si="3"/>
        <v>19776.465522415725</v>
      </c>
    </row>
    <row r="28" spans="1:8" s="45" customFormat="1" ht="15">
      <c r="A28" s="46" t="s">
        <v>9</v>
      </c>
      <c r="B28" s="92">
        <v>551.49</v>
      </c>
      <c r="C28" s="38">
        <f t="shared" si="0"/>
        <v>11684.683776849317</v>
      </c>
      <c r="D28" s="39">
        <v>123</v>
      </c>
      <c r="E28" s="113">
        <f t="shared" si="1"/>
        <v>6452.975047984643</v>
      </c>
      <c r="F28" s="40">
        <v>430</v>
      </c>
      <c r="G28" s="84">
        <f t="shared" si="2"/>
        <v>7227.631444091419</v>
      </c>
      <c r="H28" s="241">
        <f t="shared" si="3"/>
        <v>25365.29026892538</v>
      </c>
    </row>
    <row r="29" spans="1:8" s="45" customFormat="1" ht="15">
      <c r="A29" s="46" t="s">
        <v>28</v>
      </c>
      <c r="B29" s="92">
        <v>481.5</v>
      </c>
      <c r="C29" s="42">
        <f t="shared" si="0"/>
        <v>10201.771996868385</v>
      </c>
      <c r="D29" s="39">
        <v>83</v>
      </c>
      <c r="E29" s="86">
        <f t="shared" si="1"/>
        <v>4354.446577095328</v>
      </c>
      <c r="F29" s="44">
        <v>276</v>
      </c>
      <c r="G29" s="85">
        <f t="shared" si="2"/>
        <v>4639.130880393563</v>
      </c>
      <c r="H29" s="241">
        <f t="shared" si="3"/>
        <v>19195.349454357274</v>
      </c>
    </row>
    <row r="30" spans="1:8" s="45" customFormat="1" ht="15">
      <c r="A30" s="46" t="s">
        <v>29</v>
      </c>
      <c r="B30" s="92">
        <v>844.5</v>
      </c>
      <c r="C30" s="42">
        <f t="shared" si="0"/>
        <v>17892.82752098723</v>
      </c>
      <c r="D30" s="43">
        <v>107</v>
      </c>
      <c r="E30" s="86">
        <f t="shared" si="1"/>
        <v>5613.563659628918</v>
      </c>
      <c r="F30" s="44">
        <v>351</v>
      </c>
      <c r="G30" s="85">
        <f t="shared" si="2"/>
        <v>5899.764271804856</v>
      </c>
      <c r="H30" s="241">
        <f t="shared" si="3"/>
        <v>29406.155452421004</v>
      </c>
    </row>
    <row r="31" spans="1:8" s="45" customFormat="1" ht="15.75" thickBot="1">
      <c r="A31" s="63" t="s">
        <v>83</v>
      </c>
      <c r="B31" s="287">
        <v>541.2</v>
      </c>
      <c r="C31" s="93">
        <f t="shared" si="0"/>
        <v>11466.66459959537</v>
      </c>
      <c r="D31" s="94">
        <v>99</v>
      </c>
      <c r="E31" s="95">
        <f t="shared" si="1"/>
        <v>5193.857965451055</v>
      </c>
      <c r="F31" s="96">
        <v>172</v>
      </c>
      <c r="G31" s="97">
        <f t="shared" si="2"/>
        <v>2891.052577636568</v>
      </c>
      <c r="H31" s="242">
        <f t="shared" si="3"/>
        <v>19551.575142682992</v>
      </c>
    </row>
    <row r="32" spans="1:13" ht="15.75" thickBot="1">
      <c r="A32" s="98" t="s">
        <v>30</v>
      </c>
      <c r="B32" s="99">
        <f aca="true" t="shared" si="4" ref="B32:G32">SUM(B19:B31)</f>
        <v>7740.419999999999</v>
      </c>
      <c r="C32" s="99">
        <f t="shared" si="4"/>
        <v>163999.99999999994</v>
      </c>
      <c r="D32" s="99">
        <f t="shared" si="4"/>
        <v>1563</v>
      </c>
      <c r="E32" s="99">
        <f t="shared" si="4"/>
        <v>81999.99999999997</v>
      </c>
      <c r="F32" s="99">
        <f t="shared" si="4"/>
        <v>4878.5</v>
      </c>
      <c r="G32" s="100">
        <f t="shared" si="4"/>
        <v>81999.99999999999</v>
      </c>
      <c r="H32" s="101">
        <f t="shared" si="3"/>
        <v>327999.9999999999</v>
      </c>
      <c r="K32"/>
      <c r="L32"/>
      <c r="M32"/>
    </row>
    <row r="33" spans="1:8" s="1" customFormat="1" ht="16.5" thickBot="1">
      <c r="A33" s="49" t="s">
        <v>31</v>
      </c>
      <c r="B33" s="50">
        <f>C37*50%</f>
        <v>163999.99999999997</v>
      </c>
      <c r="C33" s="50"/>
      <c r="D33" s="51">
        <f>C37*50%</f>
        <v>163999.99999999997</v>
      </c>
      <c r="E33" s="52"/>
      <c r="H33" s="91"/>
    </row>
    <row r="34" spans="1:8" s="1" customFormat="1" ht="16.5" thickBot="1">
      <c r="A34" s="53" t="s">
        <v>32</v>
      </c>
      <c r="B34" s="54">
        <f>B33/B32</f>
        <v>21.187480782696543</v>
      </c>
      <c r="C34" s="55"/>
      <c r="D34" s="56">
        <f>E17/D32</f>
        <v>52.463211772232874</v>
      </c>
      <c r="E34" s="57">
        <v>0.5</v>
      </c>
      <c r="F34" s="58">
        <f>D33*50%</f>
        <v>81999.99999999999</v>
      </c>
      <c r="G34" s="59">
        <f>F34/F32</f>
        <v>16.808445218817255</v>
      </c>
      <c r="H34" s="91"/>
    </row>
    <row r="35" spans="1:8" s="4" customFormat="1" ht="15.75">
      <c r="A35" s="122"/>
      <c r="B35" s="123"/>
      <c r="C35" s="123"/>
      <c r="D35" s="123"/>
      <c r="E35" s="131"/>
      <c r="F35" s="132"/>
      <c r="G35" s="132"/>
      <c r="H35" s="133"/>
    </row>
    <row r="36" spans="6:11" s="1" customFormat="1" ht="12.75">
      <c r="F36" s="60"/>
      <c r="I36" s="6"/>
      <c r="K36"/>
    </row>
    <row r="37" spans="1:13" s="1" customFormat="1" ht="29.25">
      <c r="A37" s="73" t="s">
        <v>94</v>
      </c>
      <c r="B37" s="109">
        <v>328000</v>
      </c>
      <c r="C37" s="107">
        <f>'CENTRALIZAT TRIM I 2016'!H56</f>
        <v>327999.99999999994</v>
      </c>
      <c r="D37" s="108"/>
      <c r="E37" s="65"/>
      <c r="F37" s="7"/>
      <c r="I37" s="61"/>
      <c r="K37" s="6"/>
      <c r="L37" s="6"/>
      <c r="M37"/>
    </row>
    <row r="38" spans="1:13" s="1" customFormat="1" ht="15.75">
      <c r="A38" s="74"/>
      <c r="B38" s="75"/>
      <c r="C38" s="76"/>
      <c r="D38" s="76"/>
      <c r="E38" s="77"/>
      <c r="F38" s="78"/>
      <c r="G38"/>
      <c r="H38"/>
      <c r="I38" s="89"/>
      <c r="K38" s="6"/>
      <c r="L38" s="6"/>
      <c r="M38"/>
    </row>
    <row r="39" spans="1:9" ht="14.25">
      <c r="A39" s="62" t="s">
        <v>33</v>
      </c>
      <c r="B39" s="64"/>
      <c r="I39" s="90"/>
    </row>
    <row r="40" spans="1:2" ht="15">
      <c r="A40" s="62" t="s">
        <v>34</v>
      </c>
      <c r="B40" s="2"/>
    </row>
  </sheetData>
  <mergeCells count="8">
    <mergeCell ref="H11:H16"/>
    <mergeCell ref="B13:B16"/>
    <mergeCell ref="D11:E12"/>
    <mergeCell ref="B11:C12"/>
    <mergeCell ref="C13:C16"/>
    <mergeCell ref="F13:F16"/>
    <mergeCell ref="F11:G12"/>
    <mergeCell ref="G13:G16"/>
  </mergeCells>
  <printOptions horizontalCentered="1"/>
  <pageMargins left="1.01" right="0" top="0.24" bottom="0.5" header="0.16" footer="0.5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Chitariu</dc:creator>
  <cp:keywords/>
  <dc:description/>
  <cp:lastModifiedBy>chitariu</cp:lastModifiedBy>
  <cp:lastPrinted>2015-12-28T12:53:53Z</cp:lastPrinted>
  <dcterms:created xsi:type="dcterms:W3CDTF">2007-01-24T10:21:47Z</dcterms:created>
  <dcterms:modified xsi:type="dcterms:W3CDTF">2015-12-29T10:45:50Z</dcterms:modified>
  <cp:category/>
  <cp:version/>
  <cp:contentType/>
  <cp:contentStatus/>
</cp:coreProperties>
</file>