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SUPLIM RECTIF OCT-DEC" sheetId="1" r:id="rId1"/>
    <sheet name="IMAGISTICA DEC" sheetId="2" r:id="rId2"/>
    <sheet name="IMAGISTICA NOV" sheetId="3" r:id="rId3"/>
    <sheet name="IMAGISTICA OCT" sheetId="4" r:id="rId4"/>
    <sheet name="LABORATOR DEC" sheetId="5" r:id="rId5"/>
    <sheet name="LABORATOR NOV " sheetId="6" r:id="rId6"/>
    <sheet name="LABORATOR OCT" sheetId="7" r:id="rId7"/>
    <sheet name="LABORATOR ANAT.PATOL." sheetId="8" r:id="rId8"/>
    <sheet name="sept cu ec. aug" sheetId="9" r:id="rId9"/>
  </sheets>
  <definedNames>
    <definedName name="_xlnm.Print_Area" localSheetId="1">'IMAGISTICA DEC'!$A$1:$K$44</definedName>
    <definedName name="_xlnm.Print_Area" localSheetId="2">'IMAGISTICA NOV'!$A$1:$K$44</definedName>
    <definedName name="_xlnm.Print_Area" localSheetId="3">'IMAGISTICA OCT'!$A$1:$K$44</definedName>
    <definedName name="_xlnm.Print_Area" localSheetId="7">'LABORATOR ANAT.PATOL.'!$A$1:$H$24</definedName>
    <definedName name="_xlnm.Print_Area" localSheetId="4">'LABORATOR DEC'!$A$1:$L$42</definedName>
    <definedName name="_xlnm.Print_Area" localSheetId="5">'LABORATOR NOV '!$A$1:$L$42</definedName>
    <definedName name="_xlnm.Print_Area" localSheetId="6">'LABORATOR OCT'!$A$1:$L$42</definedName>
    <definedName name="_xlnm.Print_Area" localSheetId="8">'sept cu ec. aug'!$A$1:$S$94</definedName>
    <definedName name="_xlnm.Print_Area" localSheetId="0">'SUPLIM RECTIF OCT-DEC'!$A$1:$Y$61</definedName>
  </definedNames>
  <calcPr fullCalcOnLoad="1"/>
</workbook>
</file>

<file path=xl/sharedStrings.xml><?xml version="1.0" encoding="utf-8"?>
<sst xmlns="http://schemas.openxmlformats.org/spreadsheetml/2006/main" count="474" uniqueCount="186">
  <si>
    <t>Ambulatoriul</t>
  </si>
  <si>
    <t>CASA DE ASIGURARI DE SANATATE VASLUI</t>
  </si>
  <si>
    <t>Nr.crt.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</si>
  <si>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</si>
  <si>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</si>
  <si>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</si>
  <si>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</si>
  <si>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</si>
  <si>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</si>
  <si>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AXA OPTIC BARLAD</t>
  </si>
  <si>
    <t>ANALIZE MEDICALE DE LABORATOR</t>
  </si>
  <si>
    <t>SC SILVAMED SRL VASLUI</t>
  </si>
  <si>
    <t>SC MEDICAL COMPANY NEGRESTI</t>
  </si>
  <si>
    <t>SC BEATRICE NEGRESTI</t>
  </si>
  <si>
    <t>SC CLINICAL TEST BARLAD</t>
  </si>
  <si>
    <t>TOTAL LABORATOARE</t>
  </si>
  <si>
    <t>AUDIOSAN SRL VASLUI</t>
  </si>
  <si>
    <t>LABORATOR</t>
  </si>
  <si>
    <t xml:space="preserve">  PENTRU ANALIZE DE LABORATOR</t>
  </si>
  <si>
    <t>Criterii de evaluare resurse 50%</t>
  </si>
  <si>
    <t>Criteriul de calitate 50%</t>
  </si>
  <si>
    <t>Punctaj  evaluare</t>
  </si>
  <si>
    <t>suma</t>
  </si>
  <si>
    <t>SR EN ISO 15189</t>
  </si>
  <si>
    <t>7=2+4+6</t>
  </si>
  <si>
    <t>MEDICAL COMPANY NEGRESTI</t>
  </si>
  <si>
    <t>BEATRICE NEGRESTI</t>
  </si>
  <si>
    <t>CLINICAL TEST BD</t>
  </si>
  <si>
    <t>SILVAMED VASLUI</t>
  </si>
  <si>
    <t>AUDIOSAN VASLUI</t>
  </si>
  <si>
    <t>TOTAL</t>
  </si>
  <si>
    <t>suma pe criteriu</t>
  </si>
  <si>
    <t>valoare punct pe criteriu</t>
  </si>
  <si>
    <t>Intocmit,</t>
  </si>
  <si>
    <t>Cosma Marian</t>
  </si>
  <si>
    <t>AUGUST</t>
  </si>
  <si>
    <t>SEPTEMBRIE</t>
  </si>
  <si>
    <t>OCTOMBRIE</t>
  </si>
  <si>
    <t>NOIEMBRIE</t>
  </si>
  <si>
    <t>50%</t>
  </si>
  <si>
    <t xml:space="preserve"> 50%    Pct./fiecare participare cuprinsa in anexa </t>
  </si>
  <si>
    <t>KATIMED SRL VASLUI</t>
  </si>
  <si>
    <t>DECEMBRIE</t>
  </si>
  <si>
    <t xml:space="preserve">RADIOLOGIE SI IMAGISTICA MEDICALA </t>
  </si>
  <si>
    <t xml:space="preserve"> PENTRU IMAGISTICA MEDICALA - RADIOLOGIE, ECOGRAFII, RMN,CT</t>
  </si>
  <si>
    <t>Criterii de evaluare</t>
  </si>
  <si>
    <t>Criteriu   de disponibilitate 10%</t>
  </si>
  <si>
    <t>Program prelungit</t>
  </si>
  <si>
    <t>5=2+4</t>
  </si>
  <si>
    <t>SOCIETATEA CIVILA BARLAD</t>
  </si>
  <si>
    <t>FIZIOMED BARLAD</t>
  </si>
  <si>
    <t>MEDINOVA BARLAD</t>
  </si>
  <si>
    <t>TOTAL ACTE ADITIONALE CLINIC</t>
  </si>
  <si>
    <t>TEO CLINIK SRL VASLUI</t>
  </si>
  <si>
    <t>RECUMED SRL VASLUI</t>
  </si>
  <si>
    <t>AXA DESIGN SRL  BARLAD</t>
  </si>
  <si>
    <t xml:space="preserve"> SPITAL MUN."ELENA BELDIMAN"  BARLAD</t>
  </si>
  <si>
    <t>SPITAL MUN. "DIMITRIE CASTROIAN" HUSI</t>
  </si>
  <si>
    <t>SPITAL JUDETEAN DE URGENTA VASLUI</t>
  </si>
  <si>
    <t>TOTAL CONTRACTE PARACLINIC</t>
  </si>
  <si>
    <t>TOTAL GENERAL</t>
  </si>
  <si>
    <t xml:space="preserve">repartizare de la criteriul de disponib. </t>
  </si>
  <si>
    <t>pondere</t>
  </si>
  <si>
    <t>Repartizarea pe celelalte criterii</t>
  </si>
  <si>
    <t>crit.de evaluare</t>
  </si>
  <si>
    <t xml:space="preserve">a sumei aferente criteriului </t>
  </si>
  <si>
    <t>crit.financiar</t>
  </si>
  <si>
    <t>de disponibilitate ,respectiv suma de</t>
  </si>
  <si>
    <t>crit.calitate</t>
  </si>
  <si>
    <t>total</t>
  </si>
  <si>
    <t>Cons.Cosma Marian</t>
  </si>
  <si>
    <t xml:space="preserve">                     SITUATIA VALORILOR DE CONTRACT  AN 2015</t>
  </si>
  <si>
    <t xml:space="preserve">                      PENTRU SERVICII MEDICALE PARACLINICE</t>
  </si>
  <si>
    <t>valabil la 14,09,2015</t>
  </si>
  <si>
    <t xml:space="preserve"> TOTAL sume angajate IAN-DEC 2015</t>
  </si>
  <si>
    <t>TRIM.II</t>
  </si>
  <si>
    <t xml:space="preserve"> IULIE 2015</t>
  </si>
  <si>
    <t>TRIM III</t>
  </si>
  <si>
    <t>TRIM.IV</t>
  </si>
  <si>
    <t>IANUARIE</t>
  </si>
  <si>
    <t>FEBRUARIE</t>
  </si>
  <si>
    <t>MARTIE</t>
  </si>
  <si>
    <t>TRIM.I 2015</t>
  </si>
  <si>
    <t>APRILIE</t>
  </si>
  <si>
    <t>MAI</t>
  </si>
  <si>
    <t>IUNIE</t>
  </si>
  <si>
    <t>2=3+4+5+6+7+8+9+10+11+12+13+14</t>
  </si>
  <si>
    <t>SC TEO CLINIK SRL VASLUI</t>
  </si>
  <si>
    <t>AMBULATORIU</t>
  </si>
  <si>
    <t xml:space="preserve"> TOTAL sume angajate IAN-DECI 2015</t>
  </si>
  <si>
    <t xml:space="preserve"> IULIE 2015 </t>
  </si>
  <si>
    <t>TRIM.III</t>
  </si>
  <si>
    <t>TRIM.II 2015</t>
  </si>
  <si>
    <t>2=3+4+5+6+7+8+12+13+14</t>
  </si>
  <si>
    <t>SOCIETATEA CIVILA BARLAD -ecografii</t>
  </si>
  <si>
    <t>SC FIZIOMED BARLAD-ecografii</t>
  </si>
  <si>
    <t>SC MEDINOVA SRL BARLAD</t>
  </si>
  <si>
    <t>S.C. KRISTODENT SRL VASLUI</t>
  </si>
  <si>
    <t>SC TEO CLINIK SRL VASLUI- ecografii +RMN+CT</t>
  </si>
  <si>
    <t>SOCIETATEA CIVILA BARLAD-ecografii</t>
  </si>
  <si>
    <t>RECUMED VASLUI-ecog+rad+osteodensitometrie+mamografie</t>
  </si>
  <si>
    <t>S.C. AXA DESIGN S.R.L BARLAD CT</t>
  </si>
  <si>
    <t>AUDIOSAN SRL VASLUI ECO+CT</t>
  </si>
  <si>
    <t>SPITAL HUSI</t>
  </si>
  <si>
    <t>SPITAL BARLAD</t>
  </si>
  <si>
    <t>SPITAL VASLUI</t>
  </si>
  <si>
    <t>TOTAL IMAGISTICA MEDICALA</t>
  </si>
  <si>
    <t>TOTAL PARACLINIC IAN-DEC 2015 (furnizori din judetul Vaslui)</t>
  </si>
  <si>
    <t>TOTAL PARACLINIC IAN-DEC 2014</t>
  </si>
  <si>
    <r>
      <t xml:space="preserve">Ambulatoriul Spital Municipal" Dimitrie Castroian" Husi- </t>
    </r>
    <r>
      <rPr>
        <b/>
        <u val="single"/>
        <sz val="11"/>
        <rFont val="Arial"/>
        <family val="2"/>
      </rPr>
      <t>ANATOMIE PATOLOGICA 1 % din CA</t>
    </r>
  </si>
  <si>
    <t>AMB. SPITAL MUN. "ELENA BELDIMAN" BD'</t>
  </si>
  <si>
    <t>AXA OPTIC BARLAD modif pctaj</t>
  </si>
  <si>
    <t>NOTA:</t>
  </si>
  <si>
    <t>Modificare punctaj SC AXA OPTIC SRL Barlad de la 591,49 puncte resurse la 551,49 puncte.( modificare resurse umane)</t>
  </si>
  <si>
    <t>Modificare punctaj  SC BIOANALIZA SRL  modificare punctaj resurse tehnice de la 640 puncte la 655 puncte.</t>
  </si>
  <si>
    <t>CF ADRESA CNAS NR. P8219/07,09,2015, inregistrata la CAS Vaslui sub nr. 1194/11,09,2015</t>
  </si>
  <si>
    <t>Suplimentare valori contract luna octombrie 2015</t>
  </si>
  <si>
    <t>credit angajament laboratoare 40 % luna octombrie 2015 din suplimentare oct total 100,000 lei</t>
  </si>
  <si>
    <t xml:space="preserve"> SPITAL MUN."DIMITRIE CASTROIAN" HUSI</t>
  </si>
  <si>
    <t xml:space="preserve"> SPITAL MUN."ELENA BELDIMAN" BARLAD</t>
  </si>
  <si>
    <t xml:space="preserve">                                               PENTRU SERVICII MEDICALE PARACLINICE</t>
  </si>
  <si>
    <t>SPITAL MUN.DIMITRIE CASTROIAN  HUSI</t>
  </si>
  <si>
    <t>SPITAL MUN URGENTA "ELENA BELDIMAN" BARLAD</t>
  </si>
  <si>
    <t>SPITAL JUD.URGENTA VASLUI</t>
  </si>
  <si>
    <t>CREDIT ANGAJAMENT 2015</t>
  </si>
  <si>
    <t>SUPLIMENTARE TRIM IV 2015</t>
  </si>
  <si>
    <t>din care:</t>
  </si>
  <si>
    <t>luna oct.2015</t>
  </si>
  <si>
    <t>luna noiembrie 2015</t>
  </si>
  <si>
    <t>luna decembrie 2015</t>
  </si>
  <si>
    <t>CREDIT ANGAJAMENT LA DATA DE 11,09,2015</t>
  </si>
  <si>
    <t>pondere laborator analize medicale</t>
  </si>
  <si>
    <t>pondere rad.imagistica medicala</t>
  </si>
  <si>
    <t>luna octombrie 2015, din care:</t>
  </si>
  <si>
    <t>pondere anatomie patologica</t>
  </si>
  <si>
    <t>CREDIT ANGAJAMENT INITIAL  AN 2015</t>
  </si>
  <si>
    <t>SUPLIMENTARE CREDIT ANGAJAMENT IN TRIM IV 2015</t>
  </si>
  <si>
    <t>CAS VASLUI</t>
  </si>
  <si>
    <t xml:space="preserve">APROBARE COMISIA PARITARA -SERVICII MEDICALE PARACLINICE </t>
  </si>
  <si>
    <t xml:space="preserve">IN SEDINTA DIN 28,09,2015 </t>
  </si>
  <si>
    <t>valabil la 28,09,2015</t>
  </si>
  <si>
    <t>credit angajament laboratoare 60% luna ( din 503,000 lei suplimenatre )  NOV.  2015</t>
  </si>
  <si>
    <t>Suplimentare valori contract luna noiembrie 2015</t>
  </si>
  <si>
    <t>credit angajament laboratoare 60%  ( din 300,000 suplimentare) luna  dec  2015</t>
  </si>
  <si>
    <t>Suplimentare valori contract luna decembrie 2015</t>
  </si>
  <si>
    <t>credit angajament  luna oct 2015 rad-imagistica - 60% din total suplimentare 100,000 lei.</t>
  </si>
  <si>
    <t>credit angajament  luna nov 2015 rad-imagistica - 39% din total 503,000 lei suplimentare</t>
  </si>
  <si>
    <t xml:space="preserve">credit angajament  luna dec 2015 rad-imagistica- 39% din total 300,000 lei suplimentare </t>
  </si>
  <si>
    <t xml:space="preserve">  SITUATIA SUMELOR ANGAJATE SUPLIMENTAR LUNA DECEMBRIE 2015</t>
  </si>
  <si>
    <t>SUPLIMENTARE LUNA  DEC 2015</t>
  </si>
  <si>
    <t xml:space="preserve">  SITUATIA SUMELOR ANGAJATE SUPLIMENTAR LUNA NOV . 2015</t>
  </si>
  <si>
    <t>SUPLIMENTARE LUNA  NOV. 2015</t>
  </si>
  <si>
    <t xml:space="preserve">  SITUATIA SUMELOR ANGAJATE SUPLIMENTAR LUNA OCT. 2015</t>
  </si>
  <si>
    <t>SUPLIMENTARE LUNA  OCT. 2015</t>
  </si>
  <si>
    <t xml:space="preserve">  SITUATIA SUMELOR ANGAJATE SUPLIMENTAR  IN LUNA DECEMBRIE </t>
  </si>
  <si>
    <t xml:space="preserve">  SITUATIA SUMELOR ANGAJATE SUPLIMENTAR IN LUNA NOIEMBRIE </t>
  </si>
  <si>
    <t xml:space="preserve">  SITUATIA SUMELOR ANGAJATESUPLIMENTAR  IN LUNA OCTOMBRIE </t>
  </si>
  <si>
    <t>lab</t>
  </si>
  <si>
    <t>rad-imag.med</t>
  </si>
  <si>
    <t>lab anatom.pat.</t>
  </si>
  <si>
    <t>6000 LEI</t>
  </si>
  <si>
    <t>11700 LEI</t>
  </si>
  <si>
    <t>19617LEI</t>
  </si>
  <si>
    <t xml:space="preserve">Furnizorul  SPITALUL MUN DE URGENTA " ELENA BELDIMAN" BARLAD in contract cu CAS Vaslui incepand cu 01,10,2015 </t>
  </si>
  <si>
    <t xml:space="preserve">Furnizorul   SPITALUL MUN DE URGENTA " ELENA BELDIMAN" BARLAD in contract cu CAS Vaslui incepand cu 01,10,2015 </t>
  </si>
  <si>
    <t xml:space="preserve">                     SITUATIA VALORILOR DE CONTRACT  AN 2015  ( CU SUPLIMENTARI TRIM IV 2015 DIN RECTIFICARE BUGETARA)</t>
  </si>
  <si>
    <t>OCTOMBRIE INITIAL</t>
  </si>
  <si>
    <t>SUPLIM OCT</t>
  </si>
  <si>
    <t>TOTAL OCT</t>
  </si>
  <si>
    <t>NOIEMBRIE INITIAL</t>
  </si>
  <si>
    <t>SUPLIM NOV</t>
  </si>
  <si>
    <t>TOTAL NOV</t>
  </si>
  <si>
    <t>DECEMBRIE INITIAL</t>
  </si>
  <si>
    <t>SUOPLIM DEC</t>
  </si>
  <si>
    <t>TOTAL DEC</t>
  </si>
  <si>
    <t>LABORATOR-ANATOMIE PATOLOGICA</t>
  </si>
  <si>
    <t xml:space="preserve">  SITUATIA SUMELOR ANGAJATESUPLIMENTAR  IN LUNILE NOV -DEC 2015 </t>
  </si>
  <si>
    <t xml:space="preserve">  PENTRU ANATOMIE PATOLOGICA</t>
  </si>
  <si>
    <t>Suplimentare luna nov.2015</t>
  </si>
  <si>
    <t>Suplimentare luna dec. 2015</t>
  </si>
  <si>
    <t>AMB. SPITAL MUN. "DIMITRIE CASTRIOIAN " HUSI</t>
  </si>
  <si>
    <t>credit angajament laborator anatomie patologica 1 % luna nov  2015</t>
  </si>
  <si>
    <t>1% nov din 503,000</t>
  </si>
  <si>
    <t>credit angajament laborator anatomie patologica 1 % luna  dec 2015</t>
  </si>
  <si>
    <t>1% dec din 300,000</t>
  </si>
  <si>
    <t>2=3+4+5+6+7+8+9+10+11+14+17+20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</si>
</sst>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18]d\ mmmm\ yyyy"/>
    <numFmt numFmtId="174" formatCode="[$-418]mmmmm\-yy;@"/>
    <numFmt numFmtId="175" formatCode="[$-418]mmmm\-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color indexed="12"/>
      <name val="Arial"/>
      <family val="2"/>
    </font>
    <font>
      <sz val="10"/>
      <name val="Contemporan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1"/>
      <name val="ContemporanR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u val="single"/>
      <sz val="10"/>
      <name val="Arial"/>
      <family val="0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" fontId="9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3" fillId="0" borderId="0" xfId="0" applyFont="1" applyAlignment="1">
      <alignment/>
    </xf>
    <xf numFmtId="0" fontId="14" fillId="3" borderId="1" xfId="0" applyFont="1" applyFill="1" applyBorder="1" applyAlignment="1" applyProtection="1">
      <alignment horizontal="center"/>
      <protection/>
    </xf>
    <xf numFmtId="0" fontId="14" fillId="3" borderId="2" xfId="0" applyFont="1" applyFill="1" applyBorder="1" applyAlignment="1" applyProtection="1">
      <alignment horizontal="center"/>
      <protection/>
    </xf>
    <xf numFmtId="0" fontId="15" fillId="3" borderId="2" xfId="0" applyFont="1" applyFill="1" applyBorder="1" applyAlignment="1" applyProtection="1">
      <alignment horizontal="center"/>
      <protection/>
    </xf>
    <xf numFmtId="49" fontId="0" fillId="5" borderId="1" xfId="0" applyNumberFormat="1" applyFill="1" applyBorder="1" applyAlignment="1">
      <alignment horizontal="center" vertical="center" wrapText="1"/>
    </xf>
    <xf numFmtId="49" fontId="0" fillId="5" borderId="0" xfId="0" applyNumberFormat="1" applyFill="1" applyBorder="1" applyAlignment="1">
      <alignment horizontal="center" vertical="distributed" wrapText="1"/>
    </xf>
    <xf numFmtId="0" fontId="0" fillId="5" borderId="2" xfId="0" applyFill="1" applyBorder="1" applyAlignment="1">
      <alignment horizontal="center" vertical="center" wrapText="1"/>
    </xf>
    <xf numFmtId="0" fontId="14" fillId="3" borderId="3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4" xfId="0" applyFont="1" applyFill="1" applyBorder="1" applyAlignment="1">
      <alignment wrapText="1"/>
    </xf>
    <xf numFmtId="4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4" xfId="0" applyFill="1" applyBorder="1" applyAlignment="1">
      <alignment/>
    </xf>
    <xf numFmtId="4" fontId="3" fillId="0" borderId="5" xfId="0" applyNumberFormat="1" applyFont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4" fontId="17" fillId="0" borderId="6" xfId="0" applyNumberFormat="1" applyFont="1" applyFill="1" applyBorder="1" applyAlignment="1" applyProtection="1">
      <alignment horizontal="left" vertical="center"/>
      <protection/>
    </xf>
    <xf numFmtId="4" fontId="18" fillId="0" borderId="6" xfId="0" applyNumberFormat="1" applyFont="1" applyBorder="1" applyAlignment="1">
      <alignment/>
    </xf>
    <xf numFmtId="4" fontId="18" fillId="0" borderId="7" xfId="0" applyNumberFormat="1" applyFont="1" applyBorder="1" applyAlignment="1">
      <alignment horizontal="center"/>
    </xf>
    <xf numFmtId="4" fontId="0" fillId="0" borderId="8" xfId="0" applyNumberFormat="1" applyBorder="1" applyAlignment="1">
      <alignment/>
    </xf>
    <xf numFmtId="4" fontId="17" fillId="0" borderId="5" xfId="0" applyNumberFormat="1" applyFont="1" applyFill="1" applyBorder="1" applyAlignment="1" applyProtection="1">
      <alignment horizontal="left" vertical="center"/>
      <protection/>
    </xf>
    <xf numFmtId="4" fontId="3" fillId="6" borderId="5" xfId="0" applyNumberFormat="1" applyFont="1" applyFill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" fontId="15" fillId="0" borderId="0" xfId="0" applyNumberFormat="1" applyFont="1" applyAlignment="1">
      <alignment/>
    </xf>
    <xf numFmtId="0" fontId="0" fillId="0" borderId="13" xfId="0" applyFill="1" applyBorder="1" applyAlignment="1">
      <alignment/>
    </xf>
    <xf numFmtId="4" fontId="3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4" fontId="3" fillId="7" borderId="1" xfId="0" applyNumberFormat="1" applyFont="1" applyFill="1" applyBorder="1" applyAlignment="1">
      <alignment horizontal="center" vertical="center"/>
    </xf>
    <xf numFmtId="4" fontId="3" fillId="7" borderId="14" xfId="0" applyNumberFormat="1" applyFont="1" applyFill="1" applyBorder="1" applyAlignment="1">
      <alignment horizontal="center" vertical="center"/>
    </xf>
    <xf numFmtId="175" fontId="3" fillId="7" borderId="2" xfId="0" applyNumberFormat="1" applyFont="1" applyFill="1" applyBorder="1" applyAlignment="1">
      <alignment horizontal="center"/>
    </xf>
    <xf numFmtId="175" fontId="3" fillId="7" borderId="15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3" fillId="7" borderId="2" xfId="0" applyNumberFormat="1" applyFont="1" applyFill="1" applyBorder="1" applyAlignment="1">
      <alignment horizontal="center"/>
    </xf>
    <xf numFmtId="0" fontId="3" fillId="7" borderId="15" xfId="0" applyNumberFormat="1" applyFont="1" applyFill="1" applyBorder="1" applyAlignment="1">
      <alignment horizontal="center"/>
    </xf>
    <xf numFmtId="4" fontId="11" fillId="0" borderId="5" xfId="0" applyNumberFormat="1" applyFont="1" applyBorder="1" applyAlignment="1">
      <alignment/>
    </xf>
    <xf numFmtId="4" fontId="20" fillId="0" borderId="5" xfId="0" applyNumberFormat="1" applyFont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left" wrapText="1"/>
    </xf>
    <xf numFmtId="4" fontId="22" fillId="0" borderId="0" xfId="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 applyAlignment="1">
      <alignment horizontal="right"/>
    </xf>
    <xf numFmtId="17" fontId="6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right"/>
    </xf>
    <xf numFmtId="0" fontId="9" fillId="0" borderId="16" xfId="0" applyFont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49" fontId="3" fillId="5" borderId="0" xfId="0" applyNumberFormat="1" applyFont="1" applyFill="1" applyBorder="1" applyAlignment="1">
      <alignment horizontal="center" vertical="distributed" wrapText="1"/>
    </xf>
    <xf numFmtId="49" fontId="3" fillId="5" borderId="1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/>
    </xf>
    <xf numFmtId="4" fontId="3" fillId="0" borderId="9" xfId="0" applyNumberFormat="1" applyFont="1" applyBorder="1" applyAlignment="1">
      <alignment/>
    </xf>
    <xf numFmtId="0" fontId="11" fillId="0" borderId="0" xfId="0" applyFont="1" applyFill="1" applyAlignment="1">
      <alignment horizontal="right"/>
    </xf>
    <xf numFmtId="4" fontId="3" fillId="0" borderId="5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0" fontId="0" fillId="0" borderId="0" xfId="0" applyFill="1" applyAlignment="1">
      <alignment horizontal="right"/>
    </xf>
    <xf numFmtId="10" fontId="25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26" fillId="0" borderId="0" xfId="0" applyNumberFormat="1" applyFont="1" applyAlignment="1">
      <alignment/>
    </xf>
    <xf numFmtId="4" fontId="3" fillId="0" borderId="5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4" fontId="3" fillId="0" borderId="20" xfId="0" applyNumberFormat="1" applyFont="1" applyBorder="1" applyAlignment="1">
      <alignment/>
    </xf>
    <xf numFmtId="0" fontId="5" fillId="7" borderId="17" xfId="0" applyFont="1" applyFill="1" applyBorder="1" applyAlignment="1" applyProtection="1">
      <alignment horizontal="center" vertical="center"/>
      <protection/>
    </xf>
    <xf numFmtId="4" fontId="3" fillId="7" borderId="10" xfId="0" applyNumberFormat="1" applyFont="1" applyFill="1" applyBorder="1" applyAlignment="1">
      <alignment/>
    </xf>
    <xf numFmtId="4" fontId="3" fillId="7" borderId="16" xfId="0" applyNumberFormat="1" applyFont="1" applyFill="1" applyBorder="1" applyAlignment="1">
      <alignment/>
    </xf>
    <xf numFmtId="4" fontId="6" fillId="7" borderId="17" xfId="0" applyNumberFormat="1" applyFont="1" applyFill="1" applyBorder="1" applyAlignment="1">
      <alignment/>
    </xf>
    <xf numFmtId="0" fontId="16" fillId="8" borderId="17" xfId="0" applyFont="1" applyFill="1" applyBorder="1" applyAlignment="1" applyProtection="1">
      <alignment horizontal="center"/>
      <protection/>
    </xf>
    <xf numFmtId="0" fontId="9" fillId="8" borderId="10" xfId="0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center"/>
    </xf>
    <xf numFmtId="4" fontId="21" fillId="9" borderId="9" xfId="0" applyNumberFormat="1" applyFont="1" applyFill="1" applyBorder="1" applyAlignment="1">
      <alignment/>
    </xf>
    <xf numFmtId="4" fontId="21" fillId="9" borderId="23" xfId="0" applyNumberFormat="1" applyFont="1" applyFill="1" applyBorder="1" applyAlignment="1">
      <alignment/>
    </xf>
    <xf numFmtId="4" fontId="21" fillId="0" borderId="5" xfId="0" applyNumberFormat="1" applyFont="1" applyBorder="1" applyAlignment="1">
      <alignment horizontal="right" wrapText="1"/>
    </xf>
    <xf numFmtId="4" fontId="3" fillId="7" borderId="24" xfId="0" applyNumberFormat="1" applyFont="1" applyFill="1" applyBorder="1" applyAlignment="1">
      <alignment horizontal="center" vertical="center"/>
    </xf>
    <xf numFmtId="175" fontId="3" fillId="7" borderId="25" xfId="0" applyNumberFormat="1" applyFont="1" applyFill="1" applyBorder="1" applyAlignment="1">
      <alignment horizontal="center"/>
    </xf>
    <xf numFmtId="0" fontId="3" fillId="7" borderId="25" xfId="0" applyNumberFormat="1" applyFont="1" applyFill="1" applyBorder="1" applyAlignment="1">
      <alignment horizontal="center"/>
    </xf>
    <xf numFmtId="4" fontId="3" fillId="10" borderId="5" xfId="0" applyNumberFormat="1" applyFont="1" applyFill="1" applyBorder="1" applyAlignment="1">
      <alignment horizontal="center" vertical="center" wrapText="1"/>
    </xf>
    <xf numFmtId="3" fontId="3" fillId="1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/>
    </xf>
    <xf numFmtId="0" fontId="14" fillId="3" borderId="17" xfId="0" applyFont="1" applyFill="1" applyBorder="1" applyAlignment="1" applyProtection="1">
      <alignment horizontal="center"/>
      <protection/>
    </xf>
    <xf numFmtId="0" fontId="0" fillId="5" borderId="1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4" fontId="0" fillId="5" borderId="11" xfId="0" applyNumberFormat="1" applyFill="1" applyBorder="1" applyAlignment="1">
      <alignment horizontal="center" vertical="distributed" wrapText="1"/>
    </xf>
    <xf numFmtId="4" fontId="3" fillId="7" borderId="17" xfId="0" applyNumberFormat="1" applyFont="1" applyFill="1" applyBorder="1" applyAlignment="1">
      <alignment horizontal="center" vertical="center" wrapText="1"/>
    </xf>
    <xf numFmtId="4" fontId="3" fillId="7" borderId="11" xfId="0" applyNumberFormat="1" applyFont="1" applyFill="1" applyBorder="1" applyAlignment="1">
      <alignment horizontal="center" vertical="center" wrapText="1"/>
    </xf>
    <xf numFmtId="4" fontId="3" fillId="7" borderId="22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4" fontId="17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 horizontal="right"/>
    </xf>
    <xf numFmtId="4" fontId="0" fillId="5" borderId="0" xfId="0" applyNumberFormat="1" applyFill="1" applyBorder="1" applyAlignment="1">
      <alignment horizontal="center" vertical="distributed" wrapText="1"/>
    </xf>
    <xf numFmtId="3" fontId="3" fillId="0" borderId="6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/>
    </xf>
    <xf numFmtId="4" fontId="0" fillId="5" borderId="2" xfId="0" applyNumberForma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0" fontId="26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vertical="center"/>
      <protection/>
    </xf>
    <xf numFmtId="4" fontId="3" fillId="7" borderId="18" xfId="0" applyNumberFormat="1" applyFont="1" applyFill="1" applyBorder="1" applyAlignment="1">
      <alignment horizontal="center" vertical="center"/>
    </xf>
    <xf numFmtId="0" fontId="3" fillId="7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2" fontId="0" fillId="0" borderId="0" xfId="0" applyNumberFormat="1" applyAlignment="1">
      <alignment/>
    </xf>
    <xf numFmtId="4" fontId="27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9" fontId="3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8" borderId="12" xfId="0" applyFont="1" applyFill="1" applyBorder="1" applyAlignment="1">
      <alignment horizontal="center"/>
    </xf>
    <xf numFmtId="2" fontId="9" fillId="10" borderId="2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8" xfId="0" applyFill="1" applyBorder="1" applyAlignment="1">
      <alignment/>
    </xf>
    <xf numFmtId="0" fontId="0" fillId="10" borderId="29" xfId="0" applyFont="1" applyFill="1" applyBorder="1" applyAlignment="1">
      <alignment/>
    </xf>
    <xf numFmtId="4" fontId="3" fillId="10" borderId="29" xfId="0" applyNumberFormat="1" applyFont="1" applyFill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/>
    </xf>
    <xf numFmtId="4" fontId="3" fillId="0" borderId="31" xfId="0" applyNumberFormat="1" applyFont="1" applyFill="1" applyBorder="1" applyAlignment="1">
      <alignment horizontal="right" vertical="center"/>
    </xf>
    <xf numFmtId="4" fontId="4" fillId="0" borderId="29" xfId="0" applyNumberFormat="1" applyFont="1" applyBorder="1" applyAlignment="1">
      <alignment/>
    </xf>
    <xf numFmtId="4" fontId="2" fillId="3" borderId="30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10" borderId="33" xfId="0" applyFill="1" applyBorder="1" applyAlignment="1">
      <alignment/>
    </xf>
    <xf numFmtId="4" fontId="3" fillId="10" borderId="33" xfId="0" applyNumberFormat="1" applyFont="1" applyFill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/>
    </xf>
    <xf numFmtId="4" fontId="3" fillId="0" borderId="35" xfId="0" applyNumberFormat="1" applyFont="1" applyFill="1" applyBorder="1" applyAlignment="1">
      <alignment horizontal="right" vertical="center"/>
    </xf>
    <xf numFmtId="0" fontId="6" fillId="10" borderId="16" xfId="0" applyFont="1" applyFill="1" applyBorder="1" applyAlignment="1">
      <alignment/>
    </xf>
    <xf numFmtId="0" fontId="6" fillId="10" borderId="17" xfId="0" applyFont="1" applyFill="1" applyBorder="1" applyAlignment="1">
      <alignment/>
    </xf>
    <xf numFmtId="4" fontId="6" fillId="10" borderId="17" xfId="0" applyNumberFormat="1" applyFont="1" applyFill="1" applyBorder="1" applyAlignment="1">
      <alignment horizontal="right" vertical="center"/>
    </xf>
    <xf numFmtId="4" fontId="6" fillId="10" borderId="12" xfId="0" applyNumberFormat="1" applyFont="1" applyFill="1" applyBorder="1" applyAlignment="1">
      <alignment horizontal="right" vertical="center"/>
    </xf>
    <xf numFmtId="4" fontId="6" fillId="10" borderId="11" xfId="0" applyNumberFormat="1" applyFont="1" applyFill="1" applyBorder="1" applyAlignment="1">
      <alignment horizontal="right" vertical="center"/>
    </xf>
    <xf numFmtId="0" fontId="0" fillId="0" borderId="36" xfId="0" applyFill="1" applyBorder="1" applyAlignment="1">
      <alignment/>
    </xf>
    <xf numFmtId="0" fontId="0" fillId="10" borderId="29" xfId="0" applyFill="1" applyBorder="1" applyAlignment="1">
      <alignment/>
    </xf>
    <xf numFmtId="4" fontId="3" fillId="10" borderId="37" xfId="0" applyNumberFormat="1" applyFont="1" applyFill="1" applyBorder="1" applyAlignment="1">
      <alignment horizontal="right" vertical="center"/>
    </xf>
    <xf numFmtId="4" fontId="4" fillId="0" borderId="38" xfId="0" applyNumberFormat="1" applyFont="1" applyBorder="1" applyAlignment="1">
      <alignment horizontal="right"/>
    </xf>
    <xf numFmtId="4" fontId="3" fillId="0" borderId="39" xfId="0" applyNumberFormat="1" applyFont="1" applyFill="1" applyBorder="1" applyAlignment="1">
      <alignment horizontal="right" vertical="center"/>
    </xf>
    <xf numFmtId="0" fontId="0" fillId="10" borderId="33" xfId="0" applyFont="1" applyFill="1" applyBorder="1" applyAlignment="1">
      <alignment/>
    </xf>
    <xf numFmtId="0" fontId="0" fillId="10" borderId="40" xfId="0" applyFont="1" applyFill="1" applyBorder="1" applyAlignment="1">
      <alignment/>
    </xf>
    <xf numFmtId="4" fontId="3" fillId="10" borderId="41" xfId="0" applyNumberFormat="1" applyFont="1" applyFill="1" applyBorder="1" applyAlignment="1">
      <alignment horizontal="right" vertical="center"/>
    </xf>
    <xf numFmtId="4" fontId="4" fillId="0" borderId="42" xfId="0" applyNumberFormat="1" applyFont="1" applyBorder="1" applyAlignment="1">
      <alignment horizontal="right"/>
    </xf>
    <xf numFmtId="4" fontId="3" fillId="0" borderId="43" xfId="0" applyNumberFormat="1" applyFont="1" applyFill="1" applyBorder="1" applyAlignment="1">
      <alignment horizontal="right" vertical="center"/>
    </xf>
    <xf numFmtId="4" fontId="4" fillId="0" borderId="33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10" borderId="41" xfId="0" applyFill="1" applyBorder="1" applyAlignment="1">
      <alignment/>
    </xf>
    <xf numFmtId="4" fontId="4" fillId="0" borderId="41" xfId="0" applyNumberFormat="1" applyFont="1" applyBorder="1" applyAlignment="1">
      <alignment/>
    </xf>
    <xf numFmtId="4" fontId="2" fillId="3" borderId="24" xfId="0" applyNumberFormat="1" applyFont="1" applyFill="1" applyBorder="1" applyAlignment="1">
      <alignment/>
    </xf>
    <xf numFmtId="4" fontId="4" fillId="0" borderId="23" xfId="0" applyNumberFormat="1" applyFont="1" applyBorder="1" applyAlignment="1">
      <alignment horizontal="right"/>
    </xf>
    <xf numFmtId="4" fontId="3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/>
    </xf>
    <xf numFmtId="4" fontId="2" fillId="3" borderId="44" xfId="0" applyNumberFormat="1" applyFont="1" applyFill="1" applyBorder="1" applyAlignment="1">
      <alignment/>
    </xf>
    <xf numFmtId="4" fontId="4" fillId="0" borderId="45" xfId="0" applyNumberFormat="1" applyFont="1" applyBorder="1" applyAlignment="1">
      <alignment horizontal="right"/>
    </xf>
    <xf numFmtId="4" fontId="3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Border="1" applyAlignment="1">
      <alignment/>
    </xf>
    <xf numFmtId="4" fontId="2" fillId="3" borderId="46" xfId="0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5" fillId="3" borderId="17" xfId="0" applyFont="1" applyFill="1" applyBorder="1" applyAlignment="1" applyProtection="1">
      <alignment horizontal="center" vertical="center"/>
      <protection/>
    </xf>
    <xf numFmtId="4" fontId="6" fillId="3" borderId="17" xfId="0" applyNumberFormat="1" applyFont="1" applyFill="1" applyBorder="1" applyAlignment="1">
      <alignment/>
    </xf>
    <xf numFmtId="4" fontId="6" fillId="3" borderId="12" xfId="0" applyNumberFormat="1" applyFont="1" applyFill="1" applyBorder="1" applyAlignment="1">
      <alignment/>
    </xf>
    <xf numFmtId="4" fontId="6" fillId="3" borderId="11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2" fillId="3" borderId="12" xfId="0" applyNumberFormat="1" applyFont="1" applyFill="1" applyBorder="1" applyAlignment="1">
      <alignment/>
    </xf>
    <xf numFmtId="4" fontId="28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4" fontId="4" fillId="0" borderId="0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7" fillId="0" borderId="2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9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10" fontId="0" fillId="0" borderId="0" xfId="0" applyNumberFormat="1" applyAlignment="1">
      <alignment horizontal="center"/>
    </xf>
    <xf numFmtId="4" fontId="3" fillId="3" borderId="14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75" fontId="3" fillId="3" borderId="15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10" xfId="0" applyBorder="1" applyAlignment="1">
      <alignment/>
    </xf>
    <xf numFmtId="0" fontId="8" fillId="3" borderId="21" xfId="0" applyFont="1" applyFill="1" applyBorder="1" applyAlignment="1" applyProtection="1">
      <alignment horizontal="center" vertical="center"/>
      <protection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7" borderId="21" xfId="0" applyNumberFormat="1" applyFont="1" applyFill="1" applyBorder="1" applyAlignment="1">
      <alignment horizontal="center"/>
    </xf>
    <xf numFmtId="0" fontId="3" fillId="3" borderId="21" xfId="0" applyNumberFormat="1" applyFont="1" applyFill="1" applyBorder="1" applyAlignment="1">
      <alignment horizontal="center"/>
    </xf>
    <xf numFmtId="0" fontId="3" fillId="7" borderId="21" xfId="0" applyNumberFormat="1" applyFont="1" applyFill="1" applyBorder="1" applyAlignment="1">
      <alignment horizontal="center" wrapText="1"/>
    </xf>
    <xf numFmtId="0" fontId="0" fillId="3" borderId="17" xfId="0" applyFill="1" applyBorder="1" applyAlignment="1">
      <alignment/>
    </xf>
    <xf numFmtId="0" fontId="0" fillId="0" borderId="6" xfId="0" applyBorder="1" applyAlignment="1">
      <alignment horizontal="center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/>
    </xf>
    <xf numFmtId="4" fontId="11" fillId="0" borderId="37" xfId="0" applyNumberFormat="1" applyFont="1" applyBorder="1" applyAlignment="1">
      <alignment/>
    </xf>
    <xf numFmtId="2" fontId="30" fillId="5" borderId="5" xfId="0" applyNumberFormat="1" applyFont="1" applyBorder="1" applyAlignment="1">
      <alignment horizontal="right" vertical="center" wrapText="1"/>
    </xf>
    <xf numFmtId="4" fontId="11" fillId="0" borderId="6" xfId="0" applyNumberFormat="1" applyFont="1" applyBorder="1" applyAlignment="1" applyProtection="1">
      <alignment vertical="center"/>
      <protection/>
    </xf>
    <xf numFmtId="4" fontId="11" fillId="0" borderId="5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4" fontId="2" fillId="3" borderId="5" xfId="0" applyNumberFormat="1" applyFont="1" applyFill="1" applyBorder="1" applyAlignment="1">
      <alignment/>
    </xf>
    <xf numFmtId="4" fontId="11" fillId="0" borderId="33" xfId="0" applyNumberFormat="1" applyFont="1" applyBorder="1" applyAlignment="1">
      <alignment/>
    </xf>
    <xf numFmtId="4" fontId="11" fillId="0" borderId="5" xfId="0" applyNumberFormat="1" applyFont="1" applyBorder="1" applyAlignment="1" applyProtection="1">
      <alignment vertical="center"/>
      <protection/>
    </xf>
    <xf numFmtId="2" fontId="11" fillId="0" borderId="5" xfId="0" applyNumberFormat="1" applyFont="1" applyBorder="1" applyAlignment="1" applyProtection="1">
      <alignment horizontal="right" vertical="center"/>
      <protection/>
    </xf>
    <xf numFmtId="4" fontId="11" fillId="0" borderId="5" xfId="0" applyNumberFormat="1" applyFont="1" applyBorder="1" applyAlignment="1" applyProtection="1">
      <alignment horizontal="right" vertical="center"/>
      <protection/>
    </xf>
    <xf numFmtId="0" fontId="4" fillId="0" borderId="5" xfId="0" applyFont="1" applyFill="1" applyBorder="1" applyAlignment="1">
      <alignment wrapText="1"/>
    </xf>
    <xf numFmtId="2" fontId="30" fillId="5" borderId="47" xfId="0" applyNumberFormat="1" applyFont="1" applyBorder="1" applyAlignment="1">
      <alignment horizontal="right" vertical="center" wrapText="1"/>
    </xf>
    <xf numFmtId="2" fontId="30" fillId="5" borderId="48" xfId="0" applyNumberFormat="1" applyFont="1" applyBorder="1" applyAlignment="1">
      <alignment horizontal="right" vertical="center" wrapText="1"/>
    </xf>
    <xf numFmtId="4" fontId="0" fillId="2" borderId="0" xfId="0" applyNumberFormat="1" applyFill="1" applyAlignment="1">
      <alignment/>
    </xf>
    <xf numFmtId="10" fontId="3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2" xfId="0" applyFill="1" applyBorder="1" applyAlignment="1">
      <alignment/>
    </xf>
    <xf numFmtId="4" fontId="3" fillId="7" borderId="25" xfId="0" applyNumberFormat="1" applyFont="1" applyFill="1" applyBorder="1" applyAlignment="1">
      <alignment horizontal="center"/>
    </xf>
    <xf numFmtId="4" fontId="3" fillId="7" borderId="0" xfId="0" applyNumberFormat="1" applyFont="1" applyFill="1" applyBorder="1" applyAlignment="1">
      <alignment horizontal="center"/>
    </xf>
    <xf numFmtId="4" fontId="3" fillId="7" borderId="15" xfId="0" applyNumberFormat="1" applyFont="1" applyFill="1" applyBorder="1" applyAlignment="1">
      <alignment horizontal="center"/>
    </xf>
    <xf numFmtId="4" fontId="3" fillId="3" borderId="15" xfId="0" applyNumberFormat="1" applyFont="1" applyFill="1" applyBorder="1" applyAlignment="1">
      <alignment horizontal="center"/>
    </xf>
    <xf numFmtId="4" fontId="3" fillId="7" borderId="2" xfId="0" applyNumberFormat="1" applyFont="1" applyFill="1" applyBorder="1" applyAlignment="1">
      <alignment horizontal="center"/>
    </xf>
    <xf numFmtId="175" fontId="3" fillId="3" borderId="2" xfId="0" applyNumberFormat="1" applyFont="1" applyFill="1" applyBorder="1" applyAlignment="1">
      <alignment horizontal="center"/>
    </xf>
    <xf numFmtId="0" fontId="3" fillId="3" borderId="15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22" xfId="0" applyNumberFormat="1" applyFont="1" applyFill="1" applyBorder="1" applyAlignment="1">
      <alignment horizontal="center"/>
    </xf>
    <xf numFmtId="0" fontId="3" fillId="7" borderId="16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10" borderId="6" xfId="0" applyFont="1" applyFill="1" applyBorder="1" applyAlignment="1">
      <alignment/>
    </xf>
    <xf numFmtId="4" fontId="6" fillId="2" borderId="6" xfId="0" applyNumberFormat="1" applyFont="1" applyFill="1" applyBorder="1" applyAlignment="1">
      <alignment/>
    </xf>
    <xf numFmtId="4" fontId="4" fillId="0" borderId="6" xfId="0" applyNumberFormat="1" applyFont="1" applyBorder="1" applyAlignment="1">
      <alignment/>
    </xf>
    <xf numFmtId="4" fontId="6" fillId="3" borderId="6" xfId="0" applyNumberFormat="1" applyFont="1" applyFill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7" xfId="0" applyNumberFormat="1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horizontal="right" vertical="center"/>
      <protection/>
    </xf>
    <xf numFmtId="4" fontId="4" fillId="0" borderId="7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10" borderId="5" xfId="0" applyFill="1" applyBorder="1" applyAlignment="1">
      <alignment/>
    </xf>
    <xf numFmtId="4" fontId="4" fillId="0" borderId="5" xfId="0" applyNumberFormat="1" applyFont="1" applyBorder="1" applyAlignment="1">
      <alignment/>
    </xf>
    <xf numFmtId="4" fontId="6" fillId="3" borderId="5" xfId="0" applyNumberFormat="1" applyFont="1" applyFill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>
      <alignment/>
    </xf>
    <xf numFmtId="0" fontId="0" fillId="4" borderId="5" xfId="0" applyFill="1" applyBorder="1" applyAlignment="1">
      <alignment/>
    </xf>
    <xf numFmtId="4" fontId="4" fillId="0" borderId="9" xfId="0" applyNumberFormat="1" applyFont="1" applyBorder="1" applyAlignment="1">
      <alignment/>
    </xf>
    <xf numFmtId="0" fontId="3" fillId="10" borderId="5" xfId="0" applyFon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4" fontId="6" fillId="10" borderId="5" xfId="0" applyNumberFormat="1" applyFont="1" applyFill="1" applyBorder="1" applyAlignment="1">
      <alignment/>
    </xf>
    <xf numFmtId="0" fontId="0" fillId="10" borderId="5" xfId="0" applyFont="1" applyFill="1" applyBorder="1" applyAlignment="1">
      <alignment wrapText="1"/>
    </xf>
    <xf numFmtId="4" fontId="11" fillId="0" borderId="9" xfId="0" applyNumberFormat="1" applyFont="1" applyBorder="1" applyAlignment="1">
      <alignment/>
    </xf>
    <xf numFmtId="0" fontId="0" fillId="10" borderId="5" xfId="0" applyFont="1" applyFill="1" applyBorder="1" applyAlignment="1">
      <alignment/>
    </xf>
    <xf numFmtId="2" fontId="4" fillId="0" borderId="5" xfId="0" applyNumberFormat="1" applyFont="1" applyBorder="1" applyAlignment="1" applyProtection="1">
      <alignment horizontal="right" vertical="center"/>
      <protection/>
    </xf>
    <xf numFmtId="4" fontId="4" fillId="0" borderId="35" xfId="0" applyNumberFormat="1" applyFont="1" applyBorder="1" applyAlignment="1">
      <alignment/>
    </xf>
    <xf numFmtId="4" fontId="6" fillId="7" borderId="5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6" fillId="4" borderId="5" xfId="0" applyFont="1" applyFill="1" applyBorder="1" applyAlignment="1">
      <alignment wrapText="1"/>
    </xf>
    <xf numFmtId="4" fontId="6" fillId="4" borderId="5" xfId="0" applyNumberFormat="1" applyFont="1" applyFill="1" applyBorder="1" applyAlignment="1">
      <alignment/>
    </xf>
    <xf numFmtId="4" fontId="3" fillId="4" borderId="5" xfId="0" applyNumberFormat="1" applyFont="1" applyFill="1" applyBorder="1" applyAlignment="1">
      <alignment/>
    </xf>
    <xf numFmtId="4" fontId="3" fillId="6" borderId="5" xfId="0" applyNumberFormat="1" applyFont="1" applyFill="1" applyBorder="1" applyAlignment="1">
      <alignment/>
    </xf>
    <xf numFmtId="0" fontId="0" fillId="5" borderId="5" xfId="0" applyFill="1" applyBorder="1" applyAlignment="1">
      <alignment/>
    </xf>
    <xf numFmtId="0" fontId="0" fillId="6" borderId="5" xfId="0" applyFill="1" applyBorder="1" applyAlignment="1">
      <alignment/>
    </xf>
    <xf numFmtId="4" fontId="0" fillId="5" borderId="9" xfId="0" applyNumberFormat="1" applyFill="1" applyBorder="1" applyAlignment="1">
      <alignment/>
    </xf>
    <xf numFmtId="4" fontId="4" fillId="5" borderId="9" xfId="0" applyNumberFormat="1" applyFont="1" applyFill="1" applyBorder="1" applyAlignment="1">
      <alignment/>
    </xf>
    <xf numFmtId="2" fontId="0" fillId="6" borderId="5" xfId="0" applyNumberFormat="1" applyFill="1" applyBorder="1" applyAlignment="1">
      <alignment/>
    </xf>
    <xf numFmtId="0" fontId="6" fillId="11" borderId="6" xfId="0" applyFont="1" applyFill="1" applyBorder="1" applyAlignment="1">
      <alignment wrapText="1"/>
    </xf>
    <xf numFmtId="4" fontId="2" fillId="11" borderId="6" xfId="0" applyNumberFormat="1" applyFont="1" applyFill="1" applyBorder="1" applyAlignment="1">
      <alignment/>
    </xf>
    <xf numFmtId="0" fontId="1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9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6" fillId="0" borderId="37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Fill="1" applyAlignment="1">
      <alignment/>
    </xf>
    <xf numFmtId="4" fontId="3" fillId="9" borderId="5" xfId="0" applyNumberFormat="1" applyFont="1" applyFill="1" applyBorder="1" applyAlignment="1">
      <alignment horizontal="center"/>
    </xf>
    <xf numFmtId="4" fontId="3" fillId="9" borderId="6" xfId="0" applyNumberFormat="1" applyFont="1" applyFill="1" applyBorder="1" applyAlignment="1">
      <alignment horizontal="center" vertical="center"/>
    </xf>
    <xf numFmtId="4" fontId="3" fillId="9" borderId="19" xfId="0" applyNumberFormat="1" applyFont="1" applyFill="1" applyBorder="1" applyAlignment="1">
      <alignment horizontal="center"/>
    </xf>
    <xf numFmtId="4" fontId="10" fillId="9" borderId="0" xfId="0" applyNumberFormat="1" applyFont="1" applyFill="1" applyBorder="1" applyAlignment="1" applyProtection="1">
      <alignment vertical="center"/>
      <protection/>
    </xf>
    <xf numFmtId="4" fontId="30" fillId="5" borderId="5" xfId="0" applyNumberFormat="1" applyFont="1" applyBorder="1" applyAlignment="1">
      <alignment horizontal="right" vertical="center" wrapText="1"/>
    </xf>
    <xf numFmtId="0" fontId="21" fillId="7" borderId="0" xfId="0" applyFont="1" applyFill="1" applyAlignment="1">
      <alignment/>
    </xf>
    <xf numFmtId="10" fontId="2" fillId="7" borderId="0" xfId="0" applyNumberFormat="1" applyFont="1" applyFill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 wrapText="1"/>
    </xf>
    <xf numFmtId="4" fontId="31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center"/>
    </xf>
    <xf numFmtId="10" fontId="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0" fillId="2" borderId="3" xfId="0" applyFill="1" applyBorder="1" applyAlignment="1">
      <alignment/>
    </xf>
    <xf numFmtId="0" fontId="10" fillId="2" borderId="49" xfId="0" applyFont="1" applyFill="1" applyBorder="1" applyAlignment="1" applyProtection="1">
      <alignment horizontal="center" vertical="center"/>
      <protection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7" borderId="0" xfId="0" applyFont="1" applyFill="1" applyAlignment="1">
      <alignment/>
    </xf>
    <xf numFmtId="0" fontId="11" fillId="7" borderId="0" xfId="0" applyFont="1" applyFill="1" applyAlignment="1">
      <alignment horizontal="right"/>
    </xf>
    <xf numFmtId="0" fontId="11" fillId="4" borderId="0" xfId="0" applyFont="1" applyFill="1" applyAlignment="1">
      <alignment horizontal="right"/>
    </xf>
    <xf numFmtId="0" fontId="0" fillId="4" borderId="0" xfId="0" applyFill="1" applyAlignment="1">
      <alignment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11" fillId="0" borderId="9" xfId="0" applyNumberFormat="1" applyFont="1" applyBorder="1" applyAlignment="1">
      <alignment/>
    </xf>
    <xf numFmtId="4" fontId="2" fillId="3" borderId="37" xfId="0" applyNumberFormat="1" applyFont="1" applyFill="1" applyBorder="1" applyAlignment="1">
      <alignment/>
    </xf>
    <xf numFmtId="4" fontId="2" fillId="3" borderId="33" xfId="0" applyNumberFormat="1" applyFont="1" applyFill="1" applyBorder="1" applyAlignment="1">
      <alignment/>
    </xf>
    <xf numFmtId="4" fontId="6" fillId="10" borderId="9" xfId="0" applyNumberFormat="1" applyFont="1" applyFill="1" applyBorder="1" applyAlignment="1">
      <alignment/>
    </xf>
    <xf numFmtId="4" fontId="6" fillId="7" borderId="9" xfId="0" applyNumberFormat="1" applyFont="1" applyFill="1" applyBorder="1" applyAlignment="1">
      <alignment/>
    </xf>
    <xf numFmtId="4" fontId="6" fillId="3" borderId="9" xfId="0" applyNumberFormat="1" applyFont="1" applyFill="1" applyBorder="1" applyAlignment="1">
      <alignment/>
    </xf>
    <xf numFmtId="4" fontId="3" fillId="4" borderId="9" xfId="0" applyNumberFormat="1" applyFont="1" applyFill="1" applyBorder="1" applyAlignment="1">
      <alignment/>
    </xf>
    <xf numFmtId="4" fontId="6" fillId="3" borderId="37" xfId="0" applyNumberFormat="1" applyFont="1" applyFill="1" applyBorder="1" applyAlignment="1">
      <alignment/>
    </xf>
    <xf numFmtId="4" fontId="6" fillId="7" borderId="33" xfId="0" applyNumberFormat="1" applyFont="1" applyFill="1" applyBorder="1" applyAlignment="1">
      <alignment/>
    </xf>
    <xf numFmtId="4" fontId="6" fillId="3" borderId="33" xfId="0" applyNumberFormat="1" applyFont="1" applyFill="1" applyBorder="1" applyAlignment="1">
      <alignment/>
    </xf>
    <xf numFmtId="4" fontId="3" fillId="4" borderId="33" xfId="0" applyNumberFormat="1" applyFont="1" applyFill="1" applyBorder="1" applyAlignment="1">
      <alignment/>
    </xf>
    <xf numFmtId="4" fontId="11" fillId="0" borderId="19" xfId="0" applyNumberFormat="1" applyFont="1" applyBorder="1" applyAlignment="1">
      <alignment/>
    </xf>
    <xf numFmtId="4" fontId="2" fillId="3" borderId="19" xfId="0" applyNumberFormat="1" applyFont="1" applyFill="1" applyBorder="1" applyAlignment="1">
      <alignment/>
    </xf>
    <xf numFmtId="4" fontId="11" fillId="0" borderId="19" xfId="0" applyNumberFormat="1" applyFont="1" applyBorder="1" applyAlignment="1" applyProtection="1">
      <alignment vertical="center"/>
      <protection/>
    </xf>
    <xf numFmtId="4" fontId="11" fillId="0" borderId="19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4" fontId="2" fillId="3" borderId="41" xfId="0" applyNumberFormat="1" applyFont="1" applyFill="1" applyBorder="1" applyAlignment="1">
      <alignment/>
    </xf>
    <xf numFmtId="4" fontId="2" fillId="2" borderId="17" xfId="0" applyNumberFormat="1" applyFont="1" applyFill="1" applyBorder="1" applyAlignment="1">
      <alignment horizontal="right" vertical="center" wrapText="1"/>
    </xf>
    <xf numFmtId="4" fontId="2" fillId="2" borderId="50" xfId="0" applyNumberFormat="1" applyFont="1" applyFill="1" applyBorder="1" applyAlignment="1">
      <alignment/>
    </xf>
    <xf numFmtId="4" fontId="2" fillId="2" borderId="16" xfId="0" applyNumberFormat="1" applyFont="1" applyFill="1" applyBorder="1" applyAlignment="1">
      <alignment horizontal="right" vertical="center" wrapText="1"/>
    </xf>
    <xf numFmtId="2" fontId="30" fillId="5" borderId="6" xfId="0" applyNumberFormat="1" applyFont="1" applyBorder="1" applyAlignment="1">
      <alignment horizontal="right" vertical="center" wrapText="1"/>
    </xf>
    <xf numFmtId="4" fontId="11" fillId="0" borderId="6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0" fontId="0" fillId="0" borderId="16" xfId="0" applyBorder="1" applyAlignment="1">
      <alignment/>
    </xf>
    <xf numFmtId="4" fontId="2" fillId="11" borderId="21" xfId="0" applyNumberFormat="1" applyFont="1" applyFill="1" applyBorder="1" applyAlignment="1">
      <alignment/>
    </xf>
    <xf numFmtId="4" fontId="2" fillId="11" borderId="22" xfId="0" applyNumberFormat="1" applyFont="1" applyFill="1" applyBorder="1" applyAlignment="1">
      <alignment/>
    </xf>
    <xf numFmtId="4" fontId="2" fillId="11" borderId="17" xfId="0" applyNumberFormat="1" applyFont="1" applyFill="1" applyBorder="1" applyAlignment="1">
      <alignment/>
    </xf>
    <xf numFmtId="0" fontId="0" fillId="5" borderId="47" xfId="0" applyFill="1" applyBorder="1" applyAlignment="1">
      <alignment/>
    </xf>
    <xf numFmtId="0" fontId="0" fillId="6" borderId="47" xfId="0" applyFill="1" applyBorder="1" applyAlignment="1">
      <alignment/>
    </xf>
    <xf numFmtId="4" fontId="0" fillId="5" borderId="51" xfId="0" applyNumberFormat="1" applyFill="1" applyBorder="1" applyAlignment="1">
      <alignment/>
    </xf>
    <xf numFmtId="4" fontId="4" fillId="5" borderId="51" xfId="0" applyNumberFormat="1" applyFont="1" applyFill="1" applyBorder="1" applyAlignment="1">
      <alignment/>
    </xf>
    <xf numFmtId="2" fontId="0" fillId="6" borderId="47" xfId="0" applyNumberFormat="1" applyFill="1" applyBorder="1" applyAlignment="1">
      <alignment/>
    </xf>
    <xf numFmtId="4" fontId="3" fillId="6" borderId="40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6" xfId="0" applyFill="1" applyBorder="1" applyAlignment="1">
      <alignment/>
    </xf>
    <xf numFmtId="0" fontId="3" fillId="2" borderId="50" xfId="0" applyNumberFormat="1" applyFont="1" applyFill="1" applyBorder="1" applyAlignment="1">
      <alignment horizontal="center" vertical="center" wrapText="1"/>
    </xf>
    <xf numFmtId="4" fontId="2" fillId="2" borderId="52" xfId="0" applyNumberFormat="1" applyFont="1" applyFill="1" applyBorder="1" applyAlignment="1">
      <alignment horizontal="right" vertical="center" wrapText="1"/>
    </xf>
    <xf numFmtId="4" fontId="2" fillId="2" borderId="23" xfId="0" applyNumberFormat="1" applyFont="1" applyFill="1" applyBorder="1" applyAlignment="1">
      <alignment horizontal="right" vertical="center" wrapText="1"/>
    </xf>
    <xf numFmtId="4" fontId="2" fillId="2" borderId="45" xfId="0" applyNumberFormat="1" applyFont="1" applyFill="1" applyBorder="1" applyAlignment="1">
      <alignment horizontal="righ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3" xfId="0" applyFont="1" applyFill="1" applyBorder="1" applyAlignment="1">
      <alignment wrapText="1"/>
    </xf>
    <xf numFmtId="0" fontId="4" fillId="0" borderId="41" xfId="0" applyFont="1" applyFill="1" applyBorder="1" applyAlignment="1">
      <alignment/>
    </xf>
    <xf numFmtId="0" fontId="10" fillId="2" borderId="17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10" borderId="32" xfId="0" applyFill="1" applyBorder="1" applyAlignment="1">
      <alignment/>
    </xf>
    <xf numFmtId="0" fontId="0" fillId="3" borderId="32" xfId="0" applyFill="1" applyBorder="1" applyAlignment="1">
      <alignment/>
    </xf>
    <xf numFmtId="0" fontId="0" fillId="4" borderId="32" xfId="0" applyFill="1" applyBorder="1" applyAlignment="1">
      <alignment/>
    </xf>
    <xf numFmtId="0" fontId="0" fillId="0" borderId="53" xfId="0" applyBorder="1" applyAlignment="1">
      <alignment/>
    </xf>
    <xf numFmtId="4" fontId="6" fillId="2" borderId="52" xfId="0" applyNumberFormat="1" applyFont="1" applyFill="1" applyBorder="1" applyAlignment="1">
      <alignment/>
    </xf>
    <xf numFmtId="4" fontId="6" fillId="2" borderId="23" xfId="0" applyNumberFormat="1" applyFont="1" applyFill="1" applyBorder="1" applyAlignment="1">
      <alignment/>
    </xf>
    <xf numFmtId="4" fontId="6" fillId="3" borderId="23" xfId="0" applyNumberFormat="1" applyFont="1" applyFill="1" applyBorder="1" applyAlignment="1">
      <alignment/>
    </xf>
    <xf numFmtId="4" fontId="6" fillId="4" borderId="23" xfId="0" applyNumberFormat="1" applyFont="1" applyFill="1" applyBorder="1" applyAlignment="1">
      <alignment/>
    </xf>
    <xf numFmtId="4" fontId="3" fillId="6" borderId="54" xfId="0" applyNumberFormat="1" applyFont="1" applyFill="1" applyBorder="1" applyAlignment="1">
      <alignment/>
    </xf>
    <xf numFmtId="4" fontId="2" fillId="11" borderId="50" xfId="0" applyNumberFormat="1" applyFont="1" applyFill="1" applyBorder="1" applyAlignment="1">
      <alignment/>
    </xf>
    <xf numFmtId="0" fontId="0" fillId="10" borderId="37" xfId="0" applyFont="1" applyFill="1" applyBorder="1" applyAlignment="1">
      <alignment/>
    </xf>
    <xf numFmtId="0" fontId="0" fillId="4" borderId="33" xfId="0" applyFill="1" applyBorder="1" applyAlignment="1">
      <alignment/>
    </xf>
    <xf numFmtId="0" fontId="3" fillId="10" borderId="33" xfId="0" applyFont="1" applyFill="1" applyBorder="1" applyAlignment="1">
      <alignment/>
    </xf>
    <xf numFmtId="0" fontId="0" fillId="10" borderId="33" xfId="0" applyFont="1" applyFill="1" applyBorder="1" applyAlignment="1">
      <alignment wrapText="1"/>
    </xf>
    <xf numFmtId="0" fontId="5" fillId="3" borderId="33" xfId="0" applyFont="1" applyFill="1" applyBorder="1" applyAlignment="1" applyProtection="1">
      <alignment horizontal="center" vertical="center" wrapText="1"/>
      <protection/>
    </xf>
    <xf numFmtId="0" fontId="6" fillId="4" borderId="33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6" fillId="11" borderId="17" xfId="0" applyFont="1" applyFill="1" applyBorder="1" applyAlignment="1">
      <alignment wrapText="1"/>
    </xf>
    <xf numFmtId="0" fontId="7" fillId="4" borderId="0" xfId="0" applyFont="1" applyFill="1" applyAlignment="1">
      <alignment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7" borderId="11" xfId="0" applyNumberFormat="1" applyFont="1" applyFill="1" applyBorder="1" applyAlignment="1">
      <alignment horizontal="center"/>
    </xf>
    <xf numFmtId="4" fontId="3" fillId="7" borderId="14" xfId="0" applyNumberFormat="1" applyFont="1" applyFill="1" applyBorder="1" applyAlignment="1">
      <alignment horizontal="center" vertical="center" wrapText="1"/>
    </xf>
    <xf numFmtId="175" fontId="3" fillId="7" borderId="2" xfId="0" applyNumberFormat="1" applyFont="1" applyFill="1" applyBorder="1" applyAlignment="1">
      <alignment horizontal="center" wrapText="1"/>
    </xf>
    <xf numFmtId="175" fontId="3" fillId="7" borderId="15" xfId="0" applyNumberFormat="1" applyFont="1" applyFill="1" applyBorder="1" applyAlignment="1">
      <alignment horizontal="center" wrapText="1"/>
    </xf>
    <xf numFmtId="0" fontId="3" fillId="7" borderId="2" xfId="0" applyNumberFormat="1" applyFont="1" applyFill="1" applyBorder="1" applyAlignment="1">
      <alignment horizontal="center" wrapText="1"/>
    </xf>
    <xf numFmtId="0" fontId="3" fillId="7" borderId="15" xfId="0" applyNumberFormat="1" applyFont="1" applyFill="1" applyBorder="1" applyAlignment="1">
      <alignment horizontal="center" wrapText="1"/>
    </xf>
    <xf numFmtId="175" fontId="3" fillId="7" borderId="15" xfId="0" applyNumberFormat="1" applyFont="1" applyFill="1" applyBorder="1" applyAlignment="1">
      <alignment horizontal="center" vertical="center" wrapText="1"/>
    </xf>
    <xf numFmtId="175" fontId="3" fillId="7" borderId="2" xfId="0" applyNumberFormat="1" applyFont="1" applyFill="1" applyBorder="1" applyAlignment="1">
      <alignment horizontal="center" vertical="center" wrapText="1"/>
    </xf>
    <xf numFmtId="0" fontId="3" fillId="7" borderId="15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 applyProtection="1">
      <alignment horizontal="center"/>
      <protection/>
    </xf>
    <xf numFmtId="0" fontId="14" fillId="3" borderId="15" xfId="0" applyFont="1" applyFill="1" applyBorder="1" applyAlignment="1" applyProtection="1">
      <alignment horizontal="center"/>
      <protection/>
    </xf>
    <xf numFmtId="0" fontId="15" fillId="3" borderId="15" xfId="0" applyFont="1" applyFill="1" applyBorder="1" applyAlignment="1" applyProtection="1">
      <alignment horizontal="center"/>
      <protection/>
    </xf>
    <xf numFmtId="0" fontId="14" fillId="3" borderId="55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>
      <alignment wrapText="1"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4" fontId="20" fillId="0" borderId="58" xfId="0" applyNumberFormat="1" applyFont="1" applyBorder="1" applyAlignment="1">
      <alignment horizontal="left" wrapText="1"/>
    </xf>
    <xf numFmtId="4" fontId="21" fillId="0" borderId="48" xfId="0" applyNumberFormat="1" applyFont="1" applyBorder="1" applyAlignment="1">
      <alignment horizontal="right" wrapText="1"/>
    </xf>
    <xf numFmtId="4" fontId="21" fillId="0" borderId="59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20" fillId="0" borderId="60" xfId="0" applyNumberFormat="1" applyFont="1" applyBorder="1" applyAlignment="1">
      <alignment horizontal="left" wrapText="1"/>
    </xf>
    <xf numFmtId="4" fontId="22" fillId="0" borderId="47" xfId="0" applyNumberFormat="1" applyFont="1" applyFill="1" applyBorder="1" applyAlignment="1">
      <alignment horizontal="right" wrapText="1"/>
    </xf>
    <xf numFmtId="4" fontId="21" fillId="0" borderId="61" xfId="0" applyNumberFormat="1" applyFont="1" applyFill="1" applyBorder="1" applyAlignment="1">
      <alignment horizontal="right"/>
    </xf>
    <xf numFmtId="4" fontId="20" fillId="0" borderId="0" xfId="0" applyNumberFormat="1" applyFont="1" applyBorder="1" applyAlignment="1">
      <alignment horizontal="left" wrapText="1"/>
    </xf>
    <xf numFmtId="0" fontId="0" fillId="8" borderId="14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" fontId="3" fillId="7" borderId="2" xfId="0" applyNumberFormat="1" applyFont="1" applyFill="1" applyBorder="1" applyAlignment="1">
      <alignment horizontal="center" vertical="center" wrapText="1"/>
    </xf>
    <xf numFmtId="4" fontId="3" fillId="7" borderId="3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4" fontId="3" fillId="7" borderId="2" xfId="0" applyNumberFormat="1" applyFont="1" applyFill="1" applyBorder="1" applyAlignment="1">
      <alignment horizontal="center" vertical="center"/>
    </xf>
    <xf numFmtId="4" fontId="3" fillId="7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10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5" borderId="63" xfId="0" applyFill="1" applyBorder="1" applyAlignment="1">
      <alignment horizontal="center" vertical="center" wrapText="1"/>
    </xf>
    <xf numFmtId="0" fontId="0" fillId="5" borderId="64" xfId="0" applyFill="1" applyBorder="1" applyAlignment="1">
      <alignment horizontal="center" vertical="center" wrapText="1"/>
    </xf>
    <xf numFmtId="4" fontId="20" fillId="0" borderId="21" xfId="0" applyNumberFormat="1" applyFont="1" applyBorder="1" applyAlignment="1">
      <alignment/>
    </xf>
    <xf numFmtId="4" fontId="22" fillId="0" borderId="65" xfId="0" applyNumberFormat="1" applyFont="1" applyBorder="1" applyAlignment="1">
      <alignment/>
    </xf>
    <xf numFmtId="0" fontId="0" fillId="0" borderId="66" xfId="0" applyBorder="1" applyAlignment="1">
      <alignment horizontal="center" vertical="center" wrapText="1"/>
    </xf>
    <xf numFmtId="0" fontId="0" fillId="8" borderId="4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0" borderId="18" xfId="0" applyBorder="1" applyAlignment="1">
      <alignment/>
    </xf>
    <xf numFmtId="9" fontId="0" fillId="2" borderId="49" xfId="0" applyNumberFormat="1" applyFill="1" applyBorder="1" applyAlignment="1">
      <alignment horizontal="center"/>
    </xf>
    <xf numFmtId="0" fontId="0" fillId="0" borderId="49" xfId="0" applyBorder="1" applyAlignment="1">
      <alignment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66" xfId="0" applyFill="1" applyBorder="1" applyAlignment="1">
      <alignment horizontal="center" vertical="center" wrapText="1"/>
    </xf>
    <xf numFmtId="0" fontId="0" fillId="5" borderId="62" xfId="0" applyFill="1" applyBorder="1" applyAlignment="1">
      <alignment horizontal="center" vertical="center" wrapText="1"/>
    </xf>
    <xf numFmtId="0" fontId="0" fillId="5" borderId="67" xfId="0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55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5" borderId="68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3" fillId="5" borderId="66" xfId="0" applyFont="1" applyFill="1" applyBorder="1" applyAlignment="1">
      <alignment horizontal="center" vertical="center" wrapText="1"/>
    </xf>
    <xf numFmtId="0" fontId="3" fillId="5" borderId="62" xfId="0" applyFont="1" applyFill="1" applyBorder="1" applyAlignment="1">
      <alignment horizontal="center" vertical="center" wrapText="1"/>
    </xf>
    <xf numFmtId="0" fontId="3" fillId="5" borderId="67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horizontal="center" vertical="center" wrapText="1"/>
    </xf>
    <xf numFmtId="0" fontId="0" fillId="5" borderId="70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69" xfId="0" applyFont="1" applyBorder="1" applyAlignment="1">
      <alignment horizontal="center" wrapText="1"/>
    </xf>
    <xf numFmtId="0" fontId="3" fillId="0" borderId="70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30" fillId="5" borderId="6" xfId="0" applyNumberFormat="1" applyFont="1" applyBorder="1" applyAlignment="1">
      <alignment horizontal="right" vertical="center" wrapText="1"/>
    </xf>
    <xf numFmtId="0" fontId="3" fillId="7" borderId="1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view="pageBreakPreview" zoomScale="60" workbookViewId="0" topLeftCell="A16">
      <pane xSplit="2" topLeftCell="C1" activePane="topRight" state="frozen"/>
      <selection pane="topLeft" activeCell="T24" sqref="T24"/>
      <selection pane="topRight" activeCell="F30" sqref="F30"/>
    </sheetView>
  </sheetViews>
  <sheetFormatPr defaultColWidth="9.140625" defaultRowHeight="12.75"/>
  <cols>
    <col min="2" max="2" width="38.421875" style="0" customWidth="1"/>
    <col min="3" max="3" width="18.8515625" style="0" customWidth="1"/>
    <col min="4" max="4" width="16.57421875" style="0" customWidth="1"/>
    <col min="5" max="5" width="17.00390625" style="0" customWidth="1"/>
    <col min="6" max="6" width="18.28125" style="0" customWidth="1"/>
    <col min="7" max="7" width="17.421875" style="5" customWidth="1"/>
    <col min="8" max="8" width="14.57421875" style="0" customWidth="1"/>
    <col min="9" max="9" width="15.00390625" style="0" customWidth="1"/>
    <col min="10" max="10" width="14.00390625" style="0" customWidth="1"/>
    <col min="11" max="11" width="16.57421875" style="0" customWidth="1"/>
    <col min="12" max="12" width="15.140625" style="0" customWidth="1"/>
    <col min="13" max="14" width="14.7109375" style="6" customWidth="1"/>
    <col min="15" max="15" width="17.8515625" style="6" customWidth="1"/>
    <col min="16" max="18" width="15.7109375" style="0" customWidth="1"/>
    <col min="19" max="21" width="15.8515625" style="0" customWidth="1"/>
    <col min="22" max="24" width="14.28125" style="0" customWidth="1"/>
    <col min="25" max="25" width="17.7109375" style="0" customWidth="1"/>
    <col min="26" max="26" width="11.7109375" style="0" customWidth="1"/>
    <col min="27" max="27" width="14.57421875" style="0" customWidth="1"/>
    <col min="28" max="28" width="12.8515625" style="0" customWidth="1"/>
    <col min="29" max="29" width="13.8515625" style="0" customWidth="1"/>
  </cols>
  <sheetData>
    <row r="1" spans="1:13" ht="18">
      <c r="A1" s="12" t="s">
        <v>1</v>
      </c>
      <c r="B1" s="13"/>
      <c r="C1" s="13"/>
      <c r="D1" s="13"/>
      <c r="H1" s="230"/>
      <c r="I1" s="2"/>
      <c r="J1" s="230"/>
      <c r="K1" s="154"/>
      <c r="L1" s="10"/>
      <c r="M1" s="10"/>
    </row>
    <row r="2" spans="1:13" ht="18">
      <c r="A2" s="13"/>
      <c r="B2" s="13"/>
      <c r="C2" s="13"/>
      <c r="D2" s="13"/>
      <c r="G2"/>
      <c r="H2" s="5"/>
      <c r="I2" s="2"/>
      <c r="J2" s="9"/>
      <c r="L2" s="10"/>
      <c r="M2" s="10"/>
    </row>
    <row r="3" spans="1:8" ht="18">
      <c r="A3" s="13"/>
      <c r="B3" s="13"/>
      <c r="C3" s="13"/>
      <c r="D3" s="13"/>
      <c r="G3"/>
      <c r="H3" s="5"/>
    </row>
    <row r="4" spans="1:7" ht="18">
      <c r="A4" s="13"/>
      <c r="B4" s="231" t="s">
        <v>165</v>
      </c>
      <c r="C4" s="231"/>
      <c r="D4" s="231"/>
      <c r="E4" s="231"/>
      <c r="F4" s="231"/>
      <c r="G4" s="231"/>
    </row>
    <row r="5" spans="1:7" ht="18">
      <c r="A5" s="13"/>
      <c r="B5" s="231" t="s">
        <v>120</v>
      </c>
      <c r="C5" s="231"/>
      <c r="D5" s="231"/>
      <c r="E5" s="231"/>
      <c r="F5" s="231"/>
      <c r="G5" s="231"/>
    </row>
    <row r="6" spans="1:5" ht="18">
      <c r="A6" s="13"/>
      <c r="B6" s="231"/>
      <c r="C6" s="229"/>
      <c r="D6" s="229" t="s">
        <v>140</v>
      </c>
      <c r="E6" s="229"/>
    </row>
    <row r="7" spans="13:15" ht="12.75">
      <c r="M7" s="1"/>
      <c r="N7" s="1"/>
      <c r="O7" s="1"/>
    </row>
    <row r="8" spans="1:12" ht="15.75" thickBot="1">
      <c r="A8" s="14" t="s">
        <v>10</v>
      </c>
      <c r="B8" s="15"/>
      <c r="F8" s="232"/>
      <c r="G8" s="232"/>
      <c r="H8" s="232"/>
      <c r="J8" s="6"/>
      <c r="K8" s="6"/>
      <c r="L8" s="6"/>
    </row>
    <row r="9" spans="1:25" ht="38.25" customHeight="1">
      <c r="A9" s="16" t="s">
        <v>2</v>
      </c>
      <c r="B9" s="478" t="s">
        <v>0</v>
      </c>
      <c r="C9" s="470" t="s">
        <v>74</v>
      </c>
      <c r="D9" s="72"/>
      <c r="E9" s="118"/>
      <c r="F9" s="72"/>
      <c r="G9" s="233"/>
      <c r="H9" s="73"/>
      <c r="I9" s="73"/>
      <c r="J9" s="72"/>
      <c r="K9" s="234" t="s">
        <v>75</v>
      </c>
      <c r="L9" s="475" t="s">
        <v>76</v>
      </c>
      <c r="M9" s="72"/>
      <c r="N9" s="72"/>
      <c r="O9" s="234" t="s">
        <v>77</v>
      </c>
      <c r="P9" s="437"/>
      <c r="Q9" s="439"/>
      <c r="R9" s="439"/>
      <c r="S9" s="439"/>
      <c r="T9" s="439"/>
      <c r="U9" s="439"/>
      <c r="V9" s="437"/>
      <c r="W9" s="437" t="s">
        <v>173</v>
      </c>
      <c r="X9" s="437" t="s">
        <v>174</v>
      </c>
      <c r="Y9" s="235" t="s">
        <v>78</v>
      </c>
    </row>
    <row r="10" spans="1:25" s="8" customFormat="1" ht="12.75" customHeight="1">
      <c r="A10" s="17"/>
      <c r="B10" s="479"/>
      <c r="C10" s="471"/>
      <c r="D10" s="74" t="s">
        <v>79</v>
      </c>
      <c r="E10" s="119" t="s">
        <v>80</v>
      </c>
      <c r="F10" s="74" t="s">
        <v>81</v>
      </c>
      <c r="G10" s="236" t="s">
        <v>82</v>
      </c>
      <c r="H10" s="75" t="s">
        <v>83</v>
      </c>
      <c r="I10" s="75" t="s">
        <v>84</v>
      </c>
      <c r="J10" s="74" t="s">
        <v>85</v>
      </c>
      <c r="K10" s="237">
        <v>2015</v>
      </c>
      <c r="L10" s="476"/>
      <c r="M10" s="74" t="s">
        <v>35</v>
      </c>
      <c r="N10" s="74" t="s">
        <v>36</v>
      </c>
      <c r="O10" s="237">
        <v>2015</v>
      </c>
      <c r="P10" s="440" t="s">
        <v>166</v>
      </c>
      <c r="Q10" s="441" t="s">
        <v>167</v>
      </c>
      <c r="R10" s="441" t="s">
        <v>168</v>
      </c>
      <c r="S10" s="441" t="s">
        <v>169</v>
      </c>
      <c r="T10" s="441" t="s">
        <v>170</v>
      </c>
      <c r="U10" s="441" t="s">
        <v>171</v>
      </c>
      <c r="V10" s="440" t="s">
        <v>172</v>
      </c>
      <c r="W10" s="440"/>
      <c r="X10" s="440"/>
      <c r="Y10" s="238">
        <v>2014</v>
      </c>
    </row>
    <row r="11" spans="1:25" ht="13.5" customHeight="1" thickBot="1">
      <c r="A11" s="76"/>
      <c r="B11" s="479"/>
      <c r="C11" s="471"/>
      <c r="D11" s="77">
        <v>2015</v>
      </c>
      <c r="E11" s="120">
        <v>2015</v>
      </c>
      <c r="F11" s="120">
        <v>2015</v>
      </c>
      <c r="G11" s="239"/>
      <c r="H11" s="78">
        <v>2015</v>
      </c>
      <c r="I11" s="78">
        <v>2015</v>
      </c>
      <c r="J11" s="77">
        <v>2015</v>
      </c>
      <c r="K11" s="240"/>
      <c r="L11" s="477"/>
      <c r="M11" s="77">
        <v>20145</v>
      </c>
      <c r="N11" s="77">
        <v>2014</v>
      </c>
      <c r="O11" s="240"/>
      <c r="P11" s="442">
        <v>2015</v>
      </c>
      <c r="Q11" s="443"/>
      <c r="R11" s="443"/>
      <c r="S11" s="443">
        <v>2015</v>
      </c>
      <c r="T11" s="443"/>
      <c r="U11" s="443"/>
      <c r="V11" s="442">
        <v>2015</v>
      </c>
      <c r="W11" s="442"/>
      <c r="X11" s="442"/>
      <c r="Y11" s="241"/>
    </row>
    <row r="12" spans="1:25" ht="26.25" thickBot="1">
      <c r="A12" s="242">
        <v>0</v>
      </c>
      <c r="B12" s="243">
        <v>1</v>
      </c>
      <c r="C12" s="244" t="s">
        <v>185</v>
      </c>
      <c r="D12" s="245">
        <v>3</v>
      </c>
      <c r="E12" s="245">
        <v>4</v>
      </c>
      <c r="F12" s="245">
        <v>5</v>
      </c>
      <c r="G12" s="246"/>
      <c r="H12" s="245">
        <v>6</v>
      </c>
      <c r="I12" s="245">
        <v>7</v>
      </c>
      <c r="J12" s="245">
        <v>8</v>
      </c>
      <c r="K12" s="246"/>
      <c r="L12" s="247">
        <v>9</v>
      </c>
      <c r="M12" s="245">
        <v>10</v>
      </c>
      <c r="N12" s="245">
        <v>11</v>
      </c>
      <c r="O12" s="246"/>
      <c r="P12" s="245">
        <v>12</v>
      </c>
      <c r="Q12" s="281">
        <v>13</v>
      </c>
      <c r="R12" s="281">
        <v>14</v>
      </c>
      <c r="S12" s="281">
        <v>15</v>
      </c>
      <c r="T12" s="438">
        <v>16</v>
      </c>
      <c r="U12" s="438">
        <v>17</v>
      </c>
      <c r="V12" s="530">
        <v>18</v>
      </c>
      <c r="W12" s="530">
        <v>19</v>
      </c>
      <c r="X12" s="530">
        <v>20</v>
      </c>
      <c r="Y12" s="248">
        <v>21</v>
      </c>
    </row>
    <row r="13" spans="1:31" ht="15.75">
      <c r="A13" s="249">
        <v>1</v>
      </c>
      <c r="B13" s="152" t="s">
        <v>3</v>
      </c>
      <c r="C13" s="250">
        <f aca="true" t="shared" si="0" ref="C13:C27">G13+K13+O13+Y13</f>
        <v>353953.4872456164</v>
      </c>
      <c r="D13" s="95">
        <v>22299.72</v>
      </c>
      <c r="E13" s="95">
        <v>24750.38</v>
      </c>
      <c r="F13" s="95">
        <v>24407.75</v>
      </c>
      <c r="G13" s="251">
        <f aca="true" t="shared" si="1" ref="G13:G27">SUM(D13:F13)</f>
        <v>71457.85</v>
      </c>
      <c r="H13" s="252">
        <v>32697.4</v>
      </c>
      <c r="I13" s="95">
        <v>35595.07</v>
      </c>
      <c r="J13" s="386">
        <v>32035.3</v>
      </c>
      <c r="K13" s="251">
        <f aca="true" t="shared" si="2" ref="K13:K27">SUM(H13:J13)</f>
        <v>100327.77</v>
      </c>
      <c r="L13" s="386">
        <v>32871.85</v>
      </c>
      <c r="M13" s="529">
        <v>36303.5</v>
      </c>
      <c r="N13" s="254">
        <v>33545.4548780897</v>
      </c>
      <c r="O13" s="251">
        <f aca="true" t="shared" si="3" ref="O13:O27">SUM(L13:N13)</f>
        <v>102720.80487808971</v>
      </c>
      <c r="P13" s="254">
        <v>32874.64043166485</v>
      </c>
      <c r="Q13" s="254">
        <f>'LABORATOR OCT'!H17</f>
        <v>3240.961785954373</v>
      </c>
      <c r="R13" s="254">
        <f>P13+Q13</f>
        <v>36115.60221761922</v>
      </c>
      <c r="S13" s="387">
        <v>2147.037719043541</v>
      </c>
      <c r="T13" s="387">
        <f>'LABORATOR NOV '!H17</f>
        <v>24453.056675025742</v>
      </c>
      <c r="U13" s="387">
        <f>S13+T13</f>
        <v>26600.09439406928</v>
      </c>
      <c r="V13" s="387">
        <v>2147.037719043541</v>
      </c>
      <c r="W13" s="387">
        <f>'LABORATOR DEC'!H17</f>
        <v>14584.328036794677</v>
      </c>
      <c r="X13" s="387">
        <f>V13+W13</f>
        <v>16731.36575583822</v>
      </c>
      <c r="Y13" s="251">
        <f>R13+U13+X13</f>
        <v>79447.06236752673</v>
      </c>
      <c r="Z13" s="20"/>
      <c r="AA13" s="1"/>
      <c r="AB13" s="1"/>
      <c r="AC13" s="1"/>
      <c r="AD13" s="1"/>
      <c r="AE13" s="1"/>
    </row>
    <row r="14" spans="1:31" ht="15.75">
      <c r="A14" s="256">
        <v>2</v>
      </c>
      <c r="B14" s="151" t="s">
        <v>11</v>
      </c>
      <c r="C14" s="250">
        <f t="shared" si="0"/>
        <v>247693.83952724846</v>
      </c>
      <c r="D14" s="79">
        <v>16231.33</v>
      </c>
      <c r="E14" s="79">
        <v>18014.91</v>
      </c>
      <c r="F14" s="79">
        <v>17762.19</v>
      </c>
      <c r="G14" s="257">
        <f t="shared" si="1"/>
        <v>52008.42999999999</v>
      </c>
      <c r="H14" s="258">
        <v>23785.59</v>
      </c>
      <c r="I14" s="79">
        <v>25840.34</v>
      </c>
      <c r="J14" s="253">
        <v>23332.61</v>
      </c>
      <c r="K14" s="257">
        <f t="shared" si="2"/>
        <v>72958.54000000001</v>
      </c>
      <c r="L14" s="253">
        <v>21893.6</v>
      </c>
      <c r="M14" s="338">
        <v>19745.57</v>
      </c>
      <c r="N14" s="259">
        <v>23818.992197024196</v>
      </c>
      <c r="O14" s="257">
        <f t="shared" si="3"/>
        <v>65458.1621970242</v>
      </c>
      <c r="P14" s="259">
        <v>23643.422197024196</v>
      </c>
      <c r="Q14" s="259">
        <f>'LABORATOR OCT'!H27</f>
        <v>2340.89627492162</v>
      </c>
      <c r="R14" s="254">
        <f aca="true" t="shared" si="4" ref="R14:R27">P14+Q14</f>
        <v>25984.318471945815</v>
      </c>
      <c r="S14" s="255">
        <v>1544.1466134237853</v>
      </c>
      <c r="T14" s="255">
        <f>'LABORATOR NOV '!H27</f>
        <v>17662.06239428362</v>
      </c>
      <c r="U14" s="255">
        <f aca="true" t="shared" si="5" ref="U14:U27">S14+T14</f>
        <v>19206.209007707406</v>
      </c>
      <c r="V14" s="255">
        <v>1544.1466134237853</v>
      </c>
      <c r="W14" s="387">
        <f>'LABORATOR DEC'!H27</f>
        <v>10534.033237147289</v>
      </c>
      <c r="X14" s="387">
        <f aca="true" t="shared" si="6" ref="X14:X27">V14+W14</f>
        <v>12078.179850571074</v>
      </c>
      <c r="Y14" s="251">
        <f aca="true" t="shared" si="7" ref="Y14:Y27">R14+U14+X14</f>
        <v>57268.70733022429</v>
      </c>
      <c r="Z14" s="20"/>
      <c r="AA14" s="1"/>
      <c r="AB14" s="1"/>
      <c r="AC14" s="1"/>
      <c r="AD14" s="1"/>
      <c r="AE14" s="1"/>
    </row>
    <row r="15" spans="1:31" ht="15.75">
      <c r="A15" s="256">
        <v>3</v>
      </c>
      <c r="B15" s="151" t="s">
        <v>4</v>
      </c>
      <c r="C15" s="250">
        <f t="shared" si="0"/>
        <v>263285.338687797</v>
      </c>
      <c r="D15" s="79">
        <v>19591.64</v>
      </c>
      <c r="E15" s="79">
        <v>21746.87</v>
      </c>
      <c r="F15" s="79">
        <v>0</v>
      </c>
      <c r="G15" s="257">
        <f t="shared" si="1"/>
        <v>41338.509999999995</v>
      </c>
      <c r="H15" s="79"/>
      <c r="I15" s="79">
        <v>28080.36</v>
      </c>
      <c r="J15" s="260">
        <v>30454.28</v>
      </c>
      <c r="K15" s="257">
        <f t="shared" si="2"/>
        <v>58534.64</v>
      </c>
      <c r="L15" s="260">
        <v>29028.99</v>
      </c>
      <c r="M15" s="261">
        <v>31702.3</v>
      </c>
      <c r="N15" s="261">
        <v>32069.18016656493</v>
      </c>
      <c r="O15" s="257">
        <f t="shared" si="3"/>
        <v>92800.47016656493</v>
      </c>
      <c r="P15" s="261">
        <v>29080.989760081015</v>
      </c>
      <c r="Q15" s="261">
        <f>'LABORATOR OCT'!H18</f>
        <v>2892.463316746755</v>
      </c>
      <c r="R15" s="254">
        <f t="shared" si="4"/>
        <v>31973.45307682777</v>
      </c>
      <c r="S15" s="255">
        <v>1899.2723970948273</v>
      </c>
      <c r="T15" s="255">
        <f>'LABORATOR NOV '!H18</f>
        <v>21823.635724854263</v>
      </c>
      <c r="U15" s="255">
        <f t="shared" si="5"/>
        <v>23722.90812194909</v>
      </c>
      <c r="V15" s="255">
        <v>1899.2723970948273</v>
      </c>
      <c r="W15" s="387">
        <f>'LABORATOR DEC'!H18</f>
        <v>13016.084925360396</v>
      </c>
      <c r="X15" s="387">
        <f t="shared" si="6"/>
        <v>14915.357322455224</v>
      </c>
      <c r="Y15" s="251">
        <f t="shared" si="7"/>
        <v>70611.71852123208</v>
      </c>
      <c r="Z15" s="20"/>
      <c r="AA15" s="1"/>
      <c r="AB15" s="1"/>
      <c r="AC15" s="1"/>
      <c r="AD15" s="1"/>
      <c r="AE15" s="1"/>
    </row>
    <row r="16" spans="1:31" ht="15.75">
      <c r="A16" s="256">
        <v>4</v>
      </c>
      <c r="B16" s="262" t="s">
        <v>87</v>
      </c>
      <c r="C16" s="250">
        <f t="shared" si="0"/>
        <v>102091.85</v>
      </c>
      <c r="D16" s="79">
        <v>24094.68</v>
      </c>
      <c r="E16" s="79">
        <v>24309.97</v>
      </c>
      <c r="F16" s="79">
        <v>24630.13</v>
      </c>
      <c r="G16" s="257">
        <f t="shared" si="1"/>
        <v>73034.78</v>
      </c>
      <c r="H16" s="258">
        <v>29057.07</v>
      </c>
      <c r="I16" s="79">
        <v>0</v>
      </c>
      <c r="J16" s="79">
        <v>0</v>
      </c>
      <c r="K16" s="257">
        <f t="shared" si="2"/>
        <v>29057.07</v>
      </c>
      <c r="L16" s="259">
        <v>0</v>
      </c>
      <c r="M16" s="259">
        <v>0</v>
      </c>
      <c r="N16" s="259">
        <v>0</v>
      </c>
      <c r="O16" s="257">
        <f t="shared" si="3"/>
        <v>0</v>
      </c>
      <c r="P16" s="259">
        <v>0</v>
      </c>
      <c r="Q16" s="259">
        <f>0</f>
        <v>0</v>
      </c>
      <c r="R16" s="254">
        <f t="shared" si="4"/>
        <v>0</v>
      </c>
      <c r="S16" s="255">
        <v>0</v>
      </c>
      <c r="T16" s="255">
        <f>0</f>
        <v>0</v>
      </c>
      <c r="U16" s="255">
        <f t="shared" si="5"/>
        <v>0</v>
      </c>
      <c r="V16" s="255">
        <v>0</v>
      </c>
      <c r="W16" s="387">
        <f>0</f>
        <v>0</v>
      </c>
      <c r="X16" s="387">
        <f t="shared" si="6"/>
        <v>0</v>
      </c>
      <c r="Y16" s="251">
        <f t="shared" si="7"/>
        <v>0</v>
      </c>
      <c r="Z16" s="20"/>
      <c r="AA16" s="1"/>
      <c r="AB16" s="1"/>
      <c r="AC16" s="1"/>
      <c r="AD16" s="1"/>
      <c r="AE16" s="1"/>
    </row>
    <row r="17" spans="1:31" ht="15.75">
      <c r="A17" s="256">
        <v>5</v>
      </c>
      <c r="B17" s="151" t="s">
        <v>16</v>
      </c>
      <c r="C17" s="250">
        <f t="shared" si="0"/>
        <v>387759.71274489583</v>
      </c>
      <c r="D17" s="79">
        <v>20376.42</v>
      </c>
      <c r="E17" s="79">
        <v>22687.75</v>
      </c>
      <c r="F17" s="79">
        <v>22363.03</v>
      </c>
      <c r="G17" s="257">
        <f t="shared" si="1"/>
        <v>65427.2</v>
      </c>
      <c r="H17" s="258">
        <v>29981.19</v>
      </c>
      <c r="I17" s="79">
        <v>39003</v>
      </c>
      <c r="J17" s="260">
        <v>41687.38</v>
      </c>
      <c r="K17" s="257">
        <f t="shared" si="2"/>
        <v>110671.57</v>
      </c>
      <c r="L17" s="260">
        <v>43168.16</v>
      </c>
      <c r="M17" s="261">
        <v>40052.53</v>
      </c>
      <c r="N17" s="259">
        <v>40629.198856611416</v>
      </c>
      <c r="O17" s="257">
        <f t="shared" si="3"/>
        <v>123849.88885661142</v>
      </c>
      <c r="P17" s="259">
        <v>36289.96248714777</v>
      </c>
      <c r="Q17" s="259">
        <f>'LABORATOR OCT'!H28</f>
        <v>3586.1165185879286</v>
      </c>
      <c r="R17" s="254">
        <f t="shared" si="4"/>
        <v>39876.0790057357</v>
      </c>
      <c r="S17" s="255">
        <v>2370.100708078539</v>
      </c>
      <c r="T17" s="255">
        <f>'LABORATOR NOV '!H28</f>
        <v>27057.24913274592</v>
      </c>
      <c r="U17" s="255">
        <f t="shared" si="5"/>
        <v>29427.34984082446</v>
      </c>
      <c r="V17" s="255">
        <v>2370.100708078539</v>
      </c>
      <c r="W17" s="387">
        <f>'LABORATOR DEC'!H28</f>
        <v>16137.524333645677</v>
      </c>
      <c r="X17" s="387">
        <f t="shared" si="6"/>
        <v>18507.625041724215</v>
      </c>
      <c r="Y17" s="251">
        <f t="shared" si="7"/>
        <v>87811.05388828437</v>
      </c>
      <c r="Z17" s="20"/>
      <c r="AA17" s="1"/>
      <c r="AB17" s="1"/>
      <c r="AC17" s="1"/>
      <c r="AD17" s="1"/>
      <c r="AE17" s="1"/>
    </row>
    <row r="18" spans="1:31" ht="16.5" thickBot="1">
      <c r="A18" s="256">
        <v>6</v>
      </c>
      <c r="B18" s="151" t="s">
        <v>13</v>
      </c>
      <c r="C18" s="250">
        <f t="shared" si="0"/>
        <v>392246.05573686527</v>
      </c>
      <c r="D18" s="79">
        <v>21324.77</v>
      </c>
      <c r="E18" s="79">
        <v>23669.05</v>
      </c>
      <c r="F18" s="79">
        <v>23321.84</v>
      </c>
      <c r="G18" s="257">
        <f t="shared" si="1"/>
        <v>68315.66</v>
      </c>
      <c r="H18" s="258">
        <v>31125.11</v>
      </c>
      <c r="I18" s="79">
        <v>38081.85</v>
      </c>
      <c r="J18" s="263">
        <v>42045.72</v>
      </c>
      <c r="K18" s="257">
        <f t="shared" si="2"/>
        <v>111252.68</v>
      </c>
      <c r="L18" s="253">
        <v>45080.77</v>
      </c>
      <c r="M18" s="338">
        <v>39920.04</v>
      </c>
      <c r="N18" s="259">
        <v>38122.488503142435</v>
      </c>
      <c r="O18" s="257">
        <f t="shared" si="3"/>
        <v>123123.29850314243</v>
      </c>
      <c r="P18" s="259">
        <v>36938.04830285815</v>
      </c>
      <c r="Q18" s="259">
        <f>'LABORATOR OCT'!H24</f>
        <v>3663.5892389504465</v>
      </c>
      <c r="R18" s="254">
        <f t="shared" si="4"/>
        <v>40601.637541808595</v>
      </c>
      <c r="S18" s="255">
        <v>2412.423654378069</v>
      </c>
      <c r="T18" s="255">
        <f>'LABORATOR NOV '!H24</f>
        <v>27641.780807881114</v>
      </c>
      <c r="U18" s="255">
        <f t="shared" si="5"/>
        <v>30054.204462259182</v>
      </c>
      <c r="V18" s="255">
        <v>2412.423654378069</v>
      </c>
      <c r="W18" s="387">
        <f>'LABORATOR DEC'!H24</f>
        <v>16486.151575277006</v>
      </c>
      <c r="X18" s="387">
        <f t="shared" si="6"/>
        <v>18898.575229655075</v>
      </c>
      <c r="Y18" s="251">
        <f t="shared" si="7"/>
        <v>89554.41723372285</v>
      </c>
      <c r="Z18" s="20"/>
      <c r="AA18" s="1"/>
      <c r="AB18" s="1"/>
      <c r="AC18" s="1"/>
      <c r="AD18" s="1"/>
      <c r="AE18" s="1"/>
    </row>
    <row r="19" spans="1:31" ht="15.75">
      <c r="A19" s="256">
        <v>7</v>
      </c>
      <c r="B19" s="151" t="s">
        <v>5</v>
      </c>
      <c r="C19" s="250">
        <f t="shared" si="0"/>
        <v>430923.8944150645</v>
      </c>
      <c r="D19" s="79">
        <v>25792.88</v>
      </c>
      <c r="E19" s="79">
        <v>28627.19</v>
      </c>
      <c r="F19" s="79">
        <v>28226.6</v>
      </c>
      <c r="G19" s="257">
        <f t="shared" si="1"/>
        <v>82646.67</v>
      </c>
      <c r="H19" s="258">
        <v>39798.64</v>
      </c>
      <c r="I19" s="79">
        <v>39482.81</v>
      </c>
      <c r="J19" s="264">
        <v>44312.47</v>
      </c>
      <c r="K19" s="257">
        <f t="shared" si="2"/>
        <v>123593.92</v>
      </c>
      <c r="L19" s="253">
        <v>45998.24</v>
      </c>
      <c r="M19" s="338">
        <v>42531.18</v>
      </c>
      <c r="N19" s="259">
        <v>43074.90349425416</v>
      </c>
      <c r="O19" s="257">
        <f t="shared" si="3"/>
        <v>131604.32349425415</v>
      </c>
      <c r="P19" s="259">
        <v>38393.05665468583</v>
      </c>
      <c r="Q19" s="259">
        <f>'LABORATOR OCT'!H19</f>
        <v>3807.667964068124</v>
      </c>
      <c r="R19" s="254">
        <f t="shared" si="4"/>
        <v>42200.72461875396</v>
      </c>
      <c r="S19" s="255">
        <v>2507.4478374279206</v>
      </c>
      <c r="T19" s="255">
        <f>'LABORATOR NOV '!H19</f>
        <v>28728.854788893997</v>
      </c>
      <c r="U19" s="255">
        <f t="shared" si="5"/>
        <v>31236.302626321918</v>
      </c>
      <c r="V19" s="255">
        <v>2507.4478374279206</v>
      </c>
      <c r="W19" s="387">
        <f>'LABORATOR DEC'!H19</f>
        <v>17134.50583830656</v>
      </c>
      <c r="X19" s="387">
        <f t="shared" si="6"/>
        <v>19641.95367573448</v>
      </c>
      <c r="Y19" s="251">
        <f t="shared" si="7"/>
        <v>93078.98092081035</v>
      </c>
      <c r="Z19" s="20"/>
      <c r="AA19" s="1"/>
      <c r="AB19" s="1"/>
      <c r="AC19" s="1"/>
      <c r="AD19" s="1"/>
      <c r="AE19" s="1"/>
    </row>
    <row r="20" spans="1:31" ht="15.75">
      <c r="A20" s="256">
        <v>8</v>
      </c>
      <c r="B20" s="151" t="s">
        <v>6</v>
      </c>
      <c r="C20" s="250">
        <f t="shared" si="0"/>
        <v>391677.60656391224</v>
      </c>
      <c r="D20" s="79">
        <v>22944.48</v>
      </c>
      <c r="E20" s="79">
        <v>25467.87</v>
      </c>
      <c r="F20" s="79">
        <v>25093.89</v>
      </c>
      <c r="G20" s="257">
        <f t="shared" si="1"/>
        <v>73506.23999999999</v>
      </c>
      <c r="H20" s="258">
        <v>33580.55</v>
      </c>
      <c r="I20" s="79">
        <v>38041.53</v>
      </c>
      <c r="J20" s="260">
        <v>40651.44</v>
      </c>
      <c r="K20" s="257">
        <f t="shared" si="2"/>
        <v>112273.52</v>
      </c>
      <c r="L20" s="260">
        <v>42098.17</v>
      </c>
      <c r="M20" s="261">
        <v>38954.62</v>
      </c>
      <c r="N20" s="259">
        <v>39493.09665917106</v>
      </c>
      <c r="O20" s="257">
        <f t="shared" si="3"/>
        <v>120545.88665917107</v>
      </c>
      <c r="P20" s="259">
        <v>35220.53644519256</v>
      </c>
      <c r="Q20" s="259">
        <f>'LABORATOR OCT'!H20</f>
        <v>3490.296089587271</v>
      </c>
      <c r="R20" s="254">
        <f t="shared" si="4"/>
        <v>38710.83253477984</v>
      </c>
      <c r="S20" s="255">
        <v>2300.255485441311</v>
      </c>
      <c r="T20" s="255">
        <f>'LABORATOR NOV '!H20</f>
        <v>26334.283995935963</v>
      </c>
      <c r="U20" s="255">
        <f t="shared" si="5"/>
        <v>28634.539481377273</v>
      </c>
      <c r="V20" s="255">
        <v>2300.255485441311</v>
      </c>
      <c r="W20" s="387">
        <f>'LABORATOR DEC'!H20</f>
        <v>15706.332403142722</v>
      </c>
      <c r="X20" s="387">
        <f t="shared" si="6"/>
        <v>18006.587888584032</v>
      </c>
      <c r="Y20" s="251">
        <f t="shared" si="7"/>
        <v>85351.95990474115</v>
      </c>
      <c r="Z20" s="20"/>
      <c r="AA20" s="1"/>
      <c r="AB20" s="1"/>
      <c r="AC20" s="1"/>
      <c r="AD20" s="1"/>
      <c r="AE20" s="1"/>
    </row>
    <row r="21" spans="1:31" ht="15.75">
      <c r="A21" s="256">
        <v>9</v>
      </c>
      <c r="B21" s="151" t="s">
        <v>14</v>
      </c>
      <c r="C21" s="250">
        <f t="shared" si="0"/>
        <v>236979.74312181305</v>
      </c>
      <c r="D21" s="79">
        <v>16477.25</v>
      </c>
      <c r="E21" s="79">
        <v>18296.24</v>
      </c>
      <c r="F21" s="79">
        <v>17950.86</v>
      </c>
      <c r="G21" s="257">
        <f t="shared" si="1"/>
        <v>52724.350000000006</v>
      </c>
      <c r="H21" s="258">
        <v>21939.55</v>
      </c>
      <c r="I21" s="79">
        <v>23545.67</v>
      </c>
      <c r="J21" s="253">
        <v>19005.28</v>
      </c>
      <c r="K21" s="257">
        <f t="shared" si="2"/>
        <v>64490.5</v>
      </c>
      <c r="L21" s="253">
        <v>17292.1</v>
      </c>
      <c r="M21" s="338">
        <v>18949.81</v>
      </c>
      <c r="N21" s="259">
        <v>24537.72902501261</v>
      </c>
      <c r="O21" s="257">
        <f t="shared" si="3"/>
        <v>60779.63902501261</v>
      </c>
      <c r="P21" s="259">
        <v>24343.97902501261</v>
      </c>
      <c r="Q21" s="259">
        <f>'LABORATOR OCT'!H25</f>
        <v>2411.7640880994795</v>
      </c>
      <c r="R21" s="254">
        <f t="shared" si="4"/>
        <v>26755.74311311209</v>
      </c>
      <c r="S21" s="255">
        <v>1589.906271265056</v>
      </c>
      <c r="T21" s="255">
        <f>'LABORATOR NOV '!H25</f>
        <v>18196.760044710572</v>
      </c>
      <c r="U21" s="255">
        <f t="shared" si="5"/>
        <v>19786.666315975628</v>
      </c>
      <c r="V21" s="255">
        <v>1589.906271265056</v>
      </c>
      <c r="W21" s="387">
        <f>'LABORATOR DEC'!H25</f>
        <v>10852.938396447656</v>
      </c>
      <c r="X21" s="387">
        <f t="shared" si="6"/>
        <v>12442.844667712712</v>
      </c>
      <c r="Y21" s="251">
        <f t="shared" si="7"/>
        <v>58985.25409680043</v>
      </c>
      <c r="Z21" s="20"/>
      <c r="AA21" s="1"/>
      <c r="AB21" s="1"/>
      <c r="AC21" s="1"/>
      <c r="AD21" s="1"/>
      <c r="AE21" s="1"/>
    </row>
    <row r="22" spans="1:31" ht="15.75">
      <c r="A22" s="256">
        <v>10</v>
      </c>
      <c r="B22" s="151" t="s">
        <v>9</v>
      </c>
      <c r="C22" s="250">
        <f t="shared" si="0"/>
        <v>296347.47802271735</v>
      </c>
      <c r="D22" s="79">
        <v>0</v>
      </c>
      <c r="E22" s="79">
        <v>0</v>
      </c>
      <c r="F22" s="79">
        <v>18270.31</v>
      </c>
      <c r="G22" s="257">
        <f t="shared" si="1"/>
        <v>18270.31</v>
      </c>
      <c r="H22" s="258">
        <v>26107.86</v>
      </c>
      <c r="I22" s="79">
        <v>33756.76</v>
      </c>
      <c r="J22" s="253">
        <v>33650.14</v>
      </c>
      <c r="K22" s="257">
        <f t="shared" si="2"/>
        <v>93514.76000000001</v>
      </c>
      <c r="L22" s="253">
        <v>39966.05</v>
      </c>
      <c r="M22" s="338">
        <v>32149.64</v>
      </c>
      <c r="N22" s="259">
        <v>35655.243381493965</v>
      </c>
      <c r="O22" s="257">
        <f t="shared" si="3"/>
        <v>107770.93338149396</v>
      </c>
      <c r="P22" s="259">
        <v>32229.230452267453</v>
      </c>
      <c r="Q22" s="259">
        <f>'LABORATOR OCT'!H26</f>
        <v>3093.3280815762664</v>
      </c>
      <c r="R22" s="254">
        <f t="shared" si="4"/>
        <v>35322.55853384372</v>
      </c>
      <c r="S22" s="255">
        <v>2104.889682396757</v>
      </c>
      <c r="T22" s="255">
        <f>'LABORATOR NOV '!H26</f>
        <v>23339.16037549293</v>
      </c>
      <c r="U22" s="255">
        <f t="shared" si="5"/>
        <v>25444.05005788969</v>
      </c>
      <c r="V22" s="255">
        <v>2104.889682396757</v>
      </c>
      <c r="W22" s="387">
        <f>'LABORATOR DEC'!H26</f>
        <v>13919.9763670932</v>
      </c>
      <c r="X22" s="387">
        <f t="shared" si="6"/>
        <v>16024.866049489958</v>
      </c>
      <c r="Y22" s="251">
        <f t="shared" si="7"/>
        <v>76791.47464122337</v>
      </c>
      <c r="Z22" s="20"/>
      <c r="AA22" s="1"/>
      <c r="AB22" s="1"/>
      <c r="AC22" s="1"/>
      <c r="AD22" s="1"/>
      <c r="AE22" s="1"/>
    </row>
    <row r="23" spans="1:31" ht="15.75">
      <c r="A23" s="256">
        <v>11</v>
      </c>
      <c r="B23" s="151" t="s">
        <v>7</v>
      </c>
      <c r="C23" s="250">
        <f t="shared" si="0"/>
        <v>269175.5808889465</v>
      </c>
      <c r="D23" s="79">
        <v>20746.61</v>
      </c>
      <c r="E23" s="79">
        <v>23028.29</v>
      </c>
      <c r="F23" s="79">
        <v>22659.77</v>
      </c>
      <c r="G23" s="257">
        <f t="shared" si="1"/>
        <v>66434.67</v>
      </c>
      <c r="H23" s="258">
        <v>23120.26</v>
      </c>
      <c r="I23" s="79">
        <v>19041.28</v>
      </c>
      <c r="J23" s="253">
        <v>18635.03</v>
      </c>
      <c r="K23" s="257">
        <f t="shared" si="2"/>
        <v>60796.56999999999</v>
      </c>
      <c r="L23" s="253">
        <v>19258.03</v>
      </c>
      <c r="M23" s="338">
        <v>19401.7</v>
      </c>
      <c r="N23" s="259">
        <v>30293.314928784042</v>
      </c>
      <c r="O23" s="257">
        <f t="shared" si="3"/>
        <v>68953.04492878405</v>
      </c>
      <c r="P23" s="259">
        <v>30081.86492878404</v>
      </c>
      <c r="Q23" s="259">
        <f>'LABORATOR OCT'!H21</f>
        <v>2988.1289699416143</v>
      </c>
      <c r="R23" s="254">
        <f t="shared" si="4"/>
        <v>33069.993898725654</v>
      </c>
      <c r="S23" s="255">
        <v>1964.6443092450277</v>
      </c>
      <c r="T23" s="255">
        <f>'LABORATOR NOV '!H21</f>
        <v>22545.433078209477</v>
      </c>
      <c r="U23" s="255">
        <f t="shared" si="5"/>
        <v>24510.077387454505</v>
      </c>
      <c r="V23" s="255">
        <v>1964.6443092450277</v>
      </c>
      <c r="W23" s="387">
        <f>'LABORATOR DEC'!H21</f>
        <v>13446.580364737263</v>
      </c>
      <c r="X23" s="387">
        <f t="shared" si="6"/>
        <v>15411.224673982291</v>
      </c>
      <c r="Y23" s="251">
        <f t="shared" si="7"/>
        <v>72991.29596016245</v>
      </c>
      <c r="Z23" s="20"/>
      <c r="AA23" s="1"/>
      <c r="AB23" s="1"/>
      <c r="AC23" s="1"/>
      <c r="AD23" s="1"/>
      <c r="AE23" s="1"/>
    </row>
    <row r="24" spans="1:31" ht="18" customHeight="1">
      <c r="A24" s="256">
        <v>12</v>
      </c>
      <c r="B24" s="151" t="s">
        <v>8</v>
      </c>
      <c r="C24" s="250">
        <f t="shared" si="0"/>
        <v>410145.25857687794</v>
      </c>
      <c r="D24" s="79">
        <v>25802.85</v>
      </c>
      <c r="E24" s="79">
        <v>26035.01</v>
      </c>
      <c r="F24" s="79">
        <v>23267.42</v>
      </c>
      <c r="G24" s="257">
        <f t="shared" si="1"/>
        <v>75105.28</v>
      </c>
      <c r="H24" s="258">
        <v>34367.63</v>
      </c>
      <c r="I24" s="79">
        <v>40237.01</v>
      </c>
      <c r="J24" s="253">
        <v>42979.79</v>
      </c>
      <c r="K24" s="257">
        <f t="shared" si="2"/>
        <v>117584.43</v>
      </c>
      <c r="L24" s="253">
        <v>48259.08</v>
      </c>
      <c r="M24" s="338">
        <v>41043.53</v>
      </c>
      <c r="N24" s="259">
        <v>37840.96945273642</v>
      </c>
      <c r="O24" s="257">
        <f t="shared" si="3"/>
        <v>127143.57945273642</v>
      </c>
      <c r="P24" s="259">
        <v>37262.77</v>
      </c>
      <c r="Q24" s="259">
        <f>'LABORATOR OCT'!H22</f>
        <v>3693.5162226248794</v>
      </c>
      <c r="R24" s="254">
        <f t="shared" si="4"/>
        <v>40956.286222624876</v>
      </c>
      <c r="S24" s="255">
        <v>2433.64</v>
      </c>
      <c r="T24" s="255">
        <f>'LABORATOR NOV '!H22</f>
        <v>27867.579899704717</v>
      </c>
      <c r="U24" s="255">
        <f t="shared" si="5"/>
        <v>30301.219899704716</v>
      </c>
      <c r="V24" s="255">
        <v>2433.64</v>
      </c>
      <c r="W24" s="387">
        <f>'LABORATOR DEC'!H22</f>
        <v>16620.823001811958</v>
      </c>
      <c r="X24" s="387">
        <f t="shared" si="6"/>
        <v>19054.463001811957</v>
      </c>
      <c r="Y24" s="251">
        <f t="shared" si="7"/>
        <v>90311.96912414156</v>
      </c>
      <c r="Z24" s="20"/>
      <c r="AA24" s="1"/>
      <c r="AB24" s="1"/>
      <c r="AC24" s="1"/>
      <c r="AD24" s="1"/>
      <c r="AE24" s="1"/>
    </row>
    <row r="25" spans="1:31" ht="15.75">
      <c r="A25" s="256">
        <v>13</v>
      </c>
      <c r="B25" s="151" t="s">
        <v>12</v>
      </c>
      <c r="C25" s="354">
        <f t="shared" si="0"/>
        <v>252054.00765735464</v>
      </c>
      <c r="D25" s="79">
        <v>16970.53</v>
      </c>
      <c r="E25" s="79">
        <v>18922.28</v>
      </c>
      <c r="F25" s="79">
        <v>18662.48</v>
      </c>
      <c r="G25" s="257">
        <f t="shared" si="1"/>
        <v>54555.28999999999</v>
      </c>
      <c r="H25" s="79">
        <v>24978.18</v>
      </c>
      <c r="I25" s="79">
        <v>22362.8</v>
      </c>
      <c r="J25" s="253">
        <v>24317.31</v>
      </c>
      <c r="K25" s="257">
        <f t="shared" si="2"/>
        <v>71658.29</v>
      </c>
      <c r="L25" s="253">
        <v>21853.05</v>
      </c>
      <c r="M25" s="338">
        <v>20586.36</v>
      </c>
      <c r="N25" s="259">
        <v>24517.602019555437</v>
      </c>
      <c r="O25" s="257">
        <f t="shared" si="3"/>
        <v>66957.01201955543</v>
      </c>
      <c r="P25" s="259">
        <v>24309.66201955544</v>
      </c>
      <c r="Q25" s="259">
        <f>'LABORATOR OCT'!H23</f>
        <v>2406.9330169067343</v>
      </c>
      <c r="R25" s="254">
        <f t="shared" si="4"/>
        <v>26716.595036462175</v>
      </c>
      <c r="S25" s="255">
        <v>1587.656206347715</v>
      </c>
      <c r="T25" s="255">
        <f>'LABORATOR NOV '!H23</f>
        <v>18160.30961256131</v>
      </c>
      <c r="U25" s="255">
        <f t="shared" si="5"/>
        <v>19747.965818909022</v>
      </c>
      <c r="V25" s="255">
        <v>1587.656206347715</v>
      </c>
      <c r="W25" s="255">
        <f>'LABORATOR DEC'!H23</f>
        <v>10831.198576080304</v>
      </c>
      <c r="X25" s="387">
        <f t="shared" si="6"/>
        <v>12418.854782428018</v>
      </c>
      <c r="Y25" s="251">
        <f t="shared" si="7"/>
        <v>58883.41563779921</v>
      </c>
      <c r="Z25" s="20"/>
      <c r="AA25" s="1"/>
      <c r="AB25" s="1"/>
      <c r="AC25" s="1"/>
      <c r="AD25" s="1"/>
      <c r="AE25" s="1"/>
    </row>
    <row r="26" spans="1:31" ht="15.75">
      <c r="A26" s="256">
        <v>14</v>
      </c>
      <c r="B26" s="151" t="s">
        <v>118</v>
      </c>
      <c r="C26" s="354">
        <f t="shared" si="0"/>
        <v>62689.03</v>
      </c>
      <c r="D26" s="79">
        <v>12145.77</v>
      </c>
      <c r="E26" s="79">
        <v>17574.42</v>
      </c>
      <c r="F26" s="79">
        <v>14191.7</v>
      </c>
      <c r="G26" s="257">
        <f t="shared" si="1"/>
        <v>43911.89</v>
      </c>
      <c r="H26" s="79">
        <v>10173.96</v>
      </c>
      <c r="I26" s="79">
        <v>8603.18</v>
      </c>
      <c r="J26" s="79">
        <v>0</v>
      </c>
      <c r="K26" s="257">
        <f t="shared" si="2"/>
        <v>18777.14</v>
      </c>
      <c r="L26" s="259">
        <v>0</v>
      </c>
      <c r="M26" s="259">
        <v>0</v>
      </c>
      <c r="N26" s="259">
        <v>0</v>
      </c>
      <c r="O26" s="257">
        <f t="shared" si="3"/>
        <v>0</v>
      </c>
      <c r="P26" s="259">
        <v>0</v>
      </c>
      <c r="Q26" s="259">
        <f>0</f>
        <v>0</v>
      </c>
      <c r="R26" s="254">
        <f t="shared" si="4"/>
        <v>0</v>
      </c>
      <c r="S26" s="255">
        <v>0</v>
      </c>
      <c r="T26" s="255">
        <f>0</f>
        <v>0</v>
      </c>
      <c r="U26" s="255">
        <f t="shared" si="5"/>
        <v>0</v>
      </c>
      <c r="V26" s="255">
        <v>0</v>
      </c>
      <c r="W26" s="255">
        <v>0</v>
      </c>
      <c r="X26" s="387">
        <f t="shared" si="6"/>
        <v>0</v>
      </c>
      <c r="Y26" s="251">
        <f t="shared" si="7"/>
        <v>0</v>
      </c>
      <c r="Z26" s="20"/>
      <c r="AA26" s="1"/>
      <c r="AB26" s="1"/>
      <c r="AC26" s="1"/>
      <c r="AD26" s="1"/>
      <c r="AE26" s="1"/>
    </row>
    <row r="27" spans="1:31" ht="15.75">
      <c r="A27" s="256">
        <v>15</v>
      </c>
      <c r="B27" s="151" t="s">
        <v>119</v>
      </c>
      <c r="C27" s="354">
        <f t="shared" si="0"/>
        <v>31103.694845890204</v>
      </c>
      <c r="D27" s="79">
        <v>0</v>
      </c>
      <c r="E27" s="79">
        <v>0</v>
      </c>
      <c r="F27" s="79">
        <v>0</v>
      </c>
      <c r="G27" s="257">
        <f t="shared" si="1"/>
        <v>0</v>
      </c>
      <c r="H27" s="79">
        <v>0</v>
      </c>
      <c r="I27" s="79">
        <v>0</v>
      </c>
      <c r="J27" s="79">
        <v>0</v>
      </c>
      <c r="K27" s="257">
        <f t="shared" si="2"/>
        <v>0</v>
      </c>
      <c r="L27" s="259">
        <v>0</v>
      </c>
      <c r="M27" s="259">
        <v>0</v>
      </c>
      <c r="N27" s="259">
        <v>0</v>
      </c>
      <c r="O27" s="257">
        <f t="shared" si="3"/>
        <v>0</v>
      </c>
      <c r="P27" s="259">
        <v>0</v>
      </c>
      <c r="Q27" s="259">
        <f>'LABORATOR OCT'!H29</f>
        <v>2384.338432034512</v>
      </c>
      <c r="R27" s="254">
        <f t="shared" si="4"/>
        <v>2384.338432034512</v>
      </c>
      <c r="S27" s="255">
        <v>0</v>
      </c>
      <c r="T27" s="255">
        <f>'LABORATOR NOV '!H29</f>
        <v>17989.83346970039</v>
      </c>
      <c r="U27" s="255">
        <f t="shared" si="5"/>
        <v>17989.83346970039</v>
      </c>
      <c r="V27" s="255">
        <v>0</v>
      </c>
      <c r="W27" s="255">
        <f>'LABORATOR DEC'!H29</f>
        <v>10729.522944155304</v>
      </c>
      <c r="X27" s="387">
        <f t="shared" si="6"/>
        <v>10729.522944155304</v>
      </c>
      <c r="Y27" s="251">
        <f t="shared" si="7"/>
        <v>31103.694845890204</v>
      </c>
      <c r="Z27" s="20"/>
      <c r="AA27" s="1"/>
      <c r="AB27" s="1"/>
      <c r="AC27" s="1"/>
      <c r="AD27" s="1"/>
      <c r="AE27" s="1"/>
    </row>
    <row r="28" spans="1:31" ht="16.5" thickBot="1">
      <c r="A28" s="351"/>
      <c r="B28" s="352" t="s">
        <v>15</v>
      </c>
      <c r="C28" s="353">
        <f>SUM(C13:C27)</f>
        <v>4128126.5780349993</v>
      </c>
      <c r="D28" s="353">
        <f aca="true" t="shared" si="8" ref="D28:Y28">SUM(D13:D27)</f>
        <v>264798.93000000005</v>
      </c>
      <c r="E28" s="353">
        <f t="shared" si="8"/>
        <v>293130.23</v>
      </c>
      <c r="F28" s="353">
        <f t="shared" si="8"/>
        <v>280807.97</v>
      </c>
      <c r="G28" s="353">
        <f t="shared" si="8"/>
        <v>838737.13</v>
      </c>
      <c r="H28" s="353">
        <f t="shared" si="8"/>
        <v>360712.99</v>
      </c>
      <c r="I28" s="353">
        <f t="shared" si="8"/>
        <v>391671.66000000003</v>
      </c>
      <c r="J28" s="353">
        <f t="shared" si="8"/>
        <v>393106.75</v>
      </c>
      <c r="K28" s="353">
        <f t="shared" si="8"/>
        <v>1145491.4</v>
      </c>
      <c r="L28" s="353">
        <f t="shared" si="8"/>
        <v>406768.08999999997</v>
      </c>
      <c r="M28" s="353">
        <f t="shared" si="8"/>
        <v>381340.78</v>
      </c>
      <c r="N28" s="353">
        <f t="shared" si="8"/>
        <v>403598.1735624404</v>
      </c>
      <c r="O28" s="353">
        <f t="shared" si="8"/>
        <v>1191707.0435624407</v>
      </c>
      <c r="P28" s="353">
        <f t="shared" si="8"/>
        <v>380668.16270427394</v>
      </c>
      <c r="Q28" s="353">
        <f>SUM(Q13:Q27)</f>
        <v>40000.00000000001</v>
      </c>
      <c r="R28" s="353">
        <f>SUM(R13:R27)</f>
        <v>420668.162704274</v>
      </c>
      <c r="S28" s="353">
        <f t="shared" si="8"/>
        <v>24861.420884142546</v>
      </c>
      <c r="T28" s="353">
        <f>SUM(T13:T27)</f>
        <v>301800</v>
      </c>
      <c r="U28" s="353">
        <f>SUM(U13:U27)</f>
        <v>326661.4208841425</v>
      </c>
      <c r="V28" s="353">
        <f t="shared" si="8"/>
        <v>24861.420884142546</v>
      </c>
      <c r="W28" s="353">
        <f t="shared" si="8"/>
        <v>179999.99999999997</v>
      </c>
      <c r="X28" s="353">
        <f t="shared" si="8"/>
        <v>204861.42088414257</v>
      </c>
      <c r="Y28" s="353">
        <f t="shared" si="8"/>
        <v>952191.004472559</v>
      </c>
      <c r="Z28" s="20"/>
      <c r="AA28" s="20"/>
      <c r="AB28" s="20"/>
      <c r="AC28" s="20"/>
      <c r="AD28" s="20"/>
      <c r="AE28" s="20"/>
    </row>
    <row r="29" spans="1:24" s="3" customFormat="1" ht="15.75">
      <c r="A29" s="19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4"/>
      <c r="Q29" s="4"/>
      <c r="R29" s="4"/>
      <c r="S29" s="4"/>
      <c r="T29" s="4"/>
      <c r="U29" s="4"/>
      <c r="V29" s="4"/>
      <c r="W29" s="4"/>
      <c r="X29" s="4"/>
    </row>
    <row r="30" spans="3:15" ht="12.75">
      <c r="C30" s="1"/>
      <c r="F30" s="1"/>
      <c r="G30" s="7"/>
      <c r="H30" s="7"/>
      <c r="I30" s="18"/>
      <c r="J30" s="18"/>
      <c r="K30" s="1"/>
      <c r="L30" s="1"/>
      <c r="M30" s="1"/>
      <c r="N30" s="1"/>
      <c r="O30" s="1"/>
    </row>
    <row r="31" spans="1:15" ht="16.5" thickBot="1">
      <c r="A31" s="14" t="s">
        <v>43</v>
      </c>
      <c r="B31" s="265"/>
      <c r="C31" s="3"/>
      <c r="D31" s="11"/>
      <c r="E31" s="11"/>
      <c r="F31" s="11"/>
      <c r="G31" s="266"/>
      <c r="H31" s="266"/>
      <c r="I31" s="267"/>
      <c r="J31" s="268"/>
      <c r="K31" s="268"/>
      <c r="L31" s="269"/>
      <c r="M31" s="269"/>
      <c r="N31" s="269"/>
      <c r="O31" s="268"/>
    </row>
    <row r="32" spans="1:26" ht="12.75" customHeight="1" thickBot="1">
      <c r="A32" s="270" t="s">
        <v>2</v>
      </c>
      <c r="B32" s="467" t="s">
        <v>88</v>
      </c>
      <c r="C32" s="470" t="s">
        <v>89</v>
      </c>
      <c r="D32" s="118"/>
      <c r="E32" s="149"/>
      <c r="F32" s="73"/>
      <c r="G32" s="233"/>
      <c r="H32" s="72"/>
      <c r="I32" s="72"/>
      <c r="J32" s="72"/>
      <c r="K32" s="234"/>
      <c r="L32" s="472" t="s">
        <v>90</v>
      </c>
      <c r="M32" s="72"/>
      <c r="N32" s="72"/>
      <c r="O32" s="234"/>
      <c r="P32" s="72"/>
      <c r="Q32" s="439"/>
      <c r="R32" s="439"/>
      <c r="S32" s="439"/>
      <c r="T32" s="439"/>
      <c r="U32" s="439"/>
      <c r="V32" s="437"/>
      <c r="W32" s="472" t="s">
        <v>173</v>
      </c>
      <c r="X32" s="472" t="s">
        <v>174</v>
      </c>
      <c r="Y32" s="271"/>
      <c r="Z32" s="20"/>
    </row>
    <row r="33" spans="1:26" ht="25.5">
      <c r="A33" s="272"/>
      <c r="B33" s="468"/>
      <c r="C33" s="471"/>
      <c r="D33" s="273" t="s">
        <v>79</v>
      </c>
      <c r="E33" s="274" t="s">
        <v>80</v>
      </c>
      <c r="F33" s="275" t="s">
        <v>81</v>
      </c>
      <c r="G33" s="276"/>
      <c r="H33" s="277" t="s">
        <v>83</v>
      </c>
      <c r="I33" s="75" t="s">
        <v>84</v>
      </c>
      <c r="J33" s="74" t="s">
        <v>85</v>
      </c>
      <c r="K33" s="278"/>
      <c r="L33" s="473"/>
      <c r="M33" s="74" t="s">
        <v>35</v>
      </c>
      <c r="N33" s="74" t="s">
        <v>36</v>
      </c>
      <c r="O33" s="278" t="s">
        <v>91</v>
      </c>
      <c r="P33" s="74" t="s">
        <v>37</v>
      </c>
      <c r="Q33" s="444" t="s">
        <v>167</v>
      </c>
      <c r="R33" s="444" t="s">
        <v>168</v>
      </c>
      <c r="S33" s="444" t="s">
        <v>169</v>
      </c>
      <c r="T33" s="444" t="s">
        <v>170</v>
      </c>
      <c r="U33" s="444" t="s">
        <v>171</v>
      </c>
      <c r="V33" s="445" t="s">
        <v>172</v>
      </c>
      <c r="W33" s="473"/>
      <c r="X33" s="473"/>
      <c r="Y33" s="235" t="s">
        <v>78</v>
      </c>
      <c r="Z33" s="20"/>
    </row>
    <row r="34" spans="1:26" ht="51.75" customHeight="1" thickBot="1">
      <c r="A34" s="272"/>
      <c r="B34" s="469"/>
      <c r="C34" s="471"/>
      <c r="D34" s="120">
        <v>2015</v>
      </c>
      <c r="E34" s="150">
        <v>2015</v>
      </c>
      <c r="F34" s="78">
        <v>2015</v>
      </c>
      <c r="G34" s="279" t="s">
        <v>82</v>
      </c>
      <c r="H34" s="77">
        <v>2015</v>
      </c>
      <c r="I34" s="78">
        <v>2015</v>
      </c>
      <c r="J34" s="77">
        <v>2015</v>
      </c>
      <c r="K34" s="240" t="s">
        <v>92</v>
      </c>
      <c r="L34" s="474"/>
      <c r="M34" s="77">
        <v>2015</v>
      </c>
      <c r="N34" s="77">
        <v>2015</v>
      </c>
      <c r="O34" s="240">
        <v>2015</v>
      </c>
      <c r="P34" s="77">
        <v>2015</v>
      </c>
      <c r="Q34" s="446"/>
      <c r="R34" s="446"/>
      <c r="S34" s="446">
        <v>2015</v>
      </c>
      <c r="T34" s="446"/>
      <c r="U34" s="446"/>
      <c r="V34" s="447">
        <v>2015</v>
      </c>
      <c r="W34" s="474"/>
      <c r="X34" s="474"/>
      <c r="Y34" s="280">
        <v>2015</v>
      </c>
      <c r="Z34" s="20"/>
    </row>
    <row r="35" spans="1:26" ht="40.5" customHeight="1" thickBot="1">
      <c r="A35" s="242">
        <v>0</v>
      </c>
      <c r="B35" s="243">
        <v>1</v>
      </c>
      <c r="C35" s="244" t="s">
        <v>185</v>
      </c>
      <c r="D35" s="245">
        <v>3</v>
      </c>
      <c r="E35" s="245">
        <v>4</v>
      </c>
      <c r="F35" s="245">
        <v>5</v>
      </c>
      <c r="G35" s="246"/>
      <c r="H35" s="245">
        <v>6</v>
      </c>
      <c r="I35" s="245">
        <v>7</v>
      </c>
      <c r="J35" s="245">
        <v>8</v>
      </c>
      <c r="K35" s="246"/>
      <c r="L35" s="247">
        <v>9</v>
      </c>
      <c r="M35" s="245">
        <v>10</v>
      </c>
      <c r="N35" s="245">
        <v>11</v>
      </c>
      <c r="O35" s="246"/>
      <c r="P35" s="245">
        <v>12</v>
      </c>
      <c r="Q35" s="281">
        <v>13</v>
      </c>
      <c r="R35" s="281">
        <v>14</v>
      </c>
      <c r="S35" s="281">
        <v>15</v>
      </c>
      <c r="T35" s="438">
        <v>16</v>
      </c>
      <c r="U35" s="438">
        <v>17</v>
      </c>
      <c r="V35" s="282">
        <v>18</v>
      </c>
      <c r="W35" s="282">
        <v>19</v>
      </c>
      <c r="X35" s="282">
        <v>20</v>
      </c>
      <c r="Y35" s="248">
        <v>21</v>
      </c>
      <c r="Z35" s="20"/>
    </row>
    <row r="36" spans="1:32" ht="15.75">
      <c r="A36" s="283">
        <v>1</v>
      </c>
      <c r="B36" s="284" t="s">
        <v>94</v>
      </c>
      <c r="C36" s="285">
        <f aca="true" t="shared" si="9" ref="C36:C52">G36+K36+O36+Y36</f>
        <v>51637.53754103333</v>
      </c>
      <c r="D36" s="286">
        <v>2899.76</v>
      </c>
      <c r="E36" s="286">
        <v>2871.56</v>
      </c>
      <c r="F36" s="286">
        <v>2899.76</v>
      </c>
      <c r="G36" s="287">
        <f>SUM(D36:F36)</f>
        <v>8671.08</v>
      </c>
      <c r="H36" s="288">
        <v>2820</v>
      </c>
      <c r="I36" s="289">
        <v>5030</v>
      </c>
      <c r="J36" s="290">
        <v>4995</v>
      </c>
      <c r="K36" s="287">
        <f>SUM(H36:J36)</f>
        <v>12845</v>
      </c>
      <c r="L36" s="290">
        <v>4985</v>
      </c>
      <c r="M36" s="290">
        <v>4980</v>
      </c>
      <c r="N36" s="291">
        <v>5033.165351690202</v>
      </c>
      <c r="O36" s="287">
        <f aca="true" t="shared" si="10" ref="O36:O51">SUM(L36:N36)</f>
        <v>14998.165351690202</v>
      </c>
      <c r="P36" s="291">
        <v>5033.165351690202</v>
      </c>
      <c r="Q36" s="291">
        <f>'IMAGISTICA OCT'!G17</f>
        <v>1516.6324020086952</v>
      </c>
      <c r="R36" s="291">
        <f>P36+Q36</f>
        <v>6549.797753698897</v>
      </c>
      <c r="S36" s="291">
        <v>328.71580667992316</v>
      </c>
      <c r="T36" s="291">
        <f>'IMAGISTICA NOV'!G17</f>
        <v>4958.62963836743</v>
      </c>
      <c r="U36" s="291">
        <f>S36+T36</f>
        <v>5287.345445047353</v>
      </c>
      <c r="V36" s="291">
        <v>328.71580667992316</v>
      </c>
      <c r="W36" s="291">
        <f>'IMAGISTICA DEC'!G17</f>
        <v>2957.4331839169563</v>
      </c>
      <c r="X36" s="291">
        <f>V36+W36</f>
        <v>3286.1489905968792</v>
      </c>
      <c r="Y36" s="287">
        <f>R36+U36+X36</f>
        <v>15123.292189343128</v>
      </c>
      <c r="Z36" s="20"/>
      <c r="AA36" s="1"/>
      <c r="AB36" s="1"/>
      <c r="AC36" s="1"/>
      <c r="AD36" s="1"/>
      <c r="AE36" s="1"/>
      <c r="AF36" s="1"/>
    </row>
    <row r="37" spans="1:32" ht="15.75">
      <c r="A37" s="292">
        <v>2</v>
      </c>
      <c r="B37" s="293" t="s">
        <v>95</v>
      </c>
      <c r="C37" s="285">
        <f t="shared" si="9"/>
        <v>79179.57763450722</v>
      </c>
      <c r="D37" s="294">
        <v>4105.82</v>
      </c>
      <c r="E37" s="294">
        <v>4362.52</v>
      </c>
      <c r="F37" s="294">
        <v>4160.89</v>
      </c>
      <c r="G37" s="295">
        <f>SUM(D37:F37)</f>
        <v>12629.23</v>
      </c>
      <c r="H37" s="296">
        <v>8020</v>
      </c>
      <c r="I37" s="297">
        <v>7000</v>
      </c>
      <c r="J37" s="290">
        <v>7070</v>
      </c>
      <c r="K37" s="295">
        <f>SUM(H37:J37)</f>
        <v>22090</v>
      </c>
      <c r="L37" s="290">
        <v>8040</v>
      </c>
      <c r="M37" s="290">
        <v>7755</v>
      </c>
      <c r="N37" s="298">
        <v>8042.676467221147</v>
      </c>
      <c r="O37" s="295">
        <f t="shared" si="10"/>
        <v>23837.676467221147</v>
      </c>
      <c r="P37" s="298">
        <v>6863.407297759368</v>
      </c>
      <c r="Q37" s="298">
        <f>'IMAGISTICA OCT'!G18</f>
        <v>2068.135093648221</v>
      </c>
      <c r="R37" s="291">
        <f aca="true" t="shared" si="11" ref="R37:R52">P37+Q37</f>
        <v>8931.54239140759</v>
      </c>
      <c r="S37" s="298">
        <v>448.2488272908043</v>
      </c>
      <c r="T37" s="298">
        <f>'IMAGISTICA NOV'!G18</f>
        <v>6761.7676886828585</v>
      </c>
      <c r="U37" s="291">
        <f aca="true" t="shared" si="12" ref="U37:U52">S37+T37</f>
        <v>7210.0165159736625</v>
      </c>
      <c r="V37" s="298">
        <v>448.2488272908043</v>
      </c>
      <c r="W37" s="291">
        <f>'IMAGISTICA DEC'!G18</f>
        <v>4032.863432614031</v>
      </c>
      <c r="X37" s="291">
        <f>V37+W37</f>
        <v>4481.112259904835</v>
      </c>
      <c r="Y37" s="287">
        <f aca="true" t="shared" si="13" ref="Y37:Y53">R37+U37+X37</f>
        <v>20622.671167286087</v>
      </c>
      <c r="Z37" s="20"/>
      <c r="AA37" s="1"/>
      <c r="AB37" s="1"/>
      <c r="AC37" s="1"/>
      <c r="AD37" s="1"/>
      <c r="AE37" s="1"/>
      <c r="AF37" s="1"/>
    </row>
    <row r="38" spans="1:32" ht="15.75">
      <c r="A38" s="283">
        <v>3</v>
      </c>
      <c r="B38" s="299" t="s">
        <v>96</v>
      </c>
      <c r="C38" s="285">
        <f t="shared" si="9"/>
        <v>21290.776761434892</v>
      </c>
      <c r="D38" s="294">
        <v>1128.12</v>
      </c>
      <c r="E38" s="294">
        <v>1177.85</v>
      </c>
      <c r="F38" s="294">
        <v>1146.45</v>
      </c>
      <c r="G38" s="295">
        <f>SUM(D38:F38)</f>
        <v>3452.42</v>
      </c>
      <c r="H38" s="296">
        <v>1980</v>
      </c>
      <c r="I38" s="297">
        <v>1460</v>
      </c>
      <c r="J38" s="290">
        <v>2070</v>
      </c>
      <c r="K38" s="295">
        <f>SUM(H38:J38)</f>
        <v>5510</v>
      </c>
      <c r="L38" s="290">
        <v>1840</v>
      </c>
      <c r="M38" s="290">
        <v>2020</v>
      </c>
      <c r="N38" s="298">
        <v>2358.5467169402677</v>
      </c>
      <c r="O38" s="295">
        <f t="shared" si="10"/>
        <v>6218.546716940267</v>
      </c>
      <c r="P38" s="298">
        <v>2033.398802082842</v>
      </c>
      <c r="Q38" s="298">
        <f>'IMAGISTICA OCT'!G19</f>
        <v>612.7194904115129</v>
      </c>
      <c r="R38" s="291">
        <f t="shared" si="11"/>
        <v>2646.118292494355</v>
      </c>
      <c r="S38" s="298">
        <v>132.80118589868894</v>
      </c>
      <c r="T38" s="298">
        <f>'IMAGISTICA NOV'!G19</f>
        <v>2003.2863739004415</v>
      </c>
      <c r="U38" s="291">
        <f t="shared" si="12"/>
        <v>2136.0875597991303</v>
      </c>
      <c r="V38" s="298">
        <v>132.80118589868894</v>
      </c>
      <c r="W38" s="291">
        <f>'IMAGISTICA DEC'!G19</f>
        <v>1194.8030063024503</v>
      </c>
      <c r="X38" s="291">
        <f>V38+W38</f>
        <v>1327.6041922011393</v>
      </c>
      <c r="Y38" s="287">
        <f t="shared" si="13"/>
        <v>6109.810044494625</v>
      </c>
      <c r="Z38" s="20"/>
      <c r="AA38" s="1"/>
      <c r="AB38" s="1"/>
      <c r="AC38" s="1"/>
      <c r="AD38" s="1"/>
      <c r="AE38" s="1"/>
      <c r="AF38" s="1"/>
    </row>
    <row r="39" spans="1:32" ht="15.75">
      <c r="A39" s="292">
        <v>4</v>
      </c>
      <c r="B39" s="299" t="s">
        <v>97</v>
      </c>
      <c r="C39" s="285">
        <f t="shared" si="9"/>
        <v>5641.08</v>
      </c>
      <c r="D39" s="294">
        <v>0</v>
      </c>
      <c r="E39" s="294">
        <v>2817.27</v>
      </c>
      <c r="F39" s="294">
        <v>2823.81</v>
      </c>
      <c r="G39" s="295">
        <f>SUM(D39:F39)</f>
        <v>5641.08</v>
      </c>
      <c r="H39" s="296">
        <v>4538.01</v>
      </c>
      <c r="I39" s="300">
        <v>0</v>
      </c>
      <c r="J39" s="300">
        <v>0</v>
      </c>
      <c r="K39" s="295"/>
      <c r="L39" s="298">
        <v>0</v>
      </c>
      <c r="M39" s="298">
        <v>0</v>
      </c>
      <c r="N39" s="298">
        <v>0</v>
      </c>
      <c r="O39" s="295">
        <f t="shared" si="10"/>
        <v>0</v>
      </c>
      <c r="P39" s="298">
        <v>0</v>
      </c>
      <c r="Q39" s="298">
        <v>0</v>
      </c>
      <c r="R39" s="291">
        <f t="shared" si="11"/>
        <v>0</v>
      </c>
      <c r="S39" s="298">
        <v>0</v>
      </c>
      <c r="T39" s="298">
        <v>0</v>
      </c>
      <c r="U39" s="291">
        <f t="shared" si="12"/>
        <v>0</v>
      </c>
      <c r="V39" s="298">
        <v>0</v>
      </c>
      <c r="W39" s="291">
        <v>0</v>
      </c>
      <c r="X39" s="291">
        <f>V39+W39</f>
        <v>0</v>
      </c>
      <c r="Y39" s="287">
        <f t="shared" si="13"/>
        <v>0</v>
      </c>
      <c r="Z39" s="20"/>
      <c r="AA39" s="1"/>
      <c r="AB39" s="1"/>
      <c r="AC39" s="1"/>
      <c r="AD39" s="1"/>
      <c r="AE39" s="1"/>
      <c r="AF39" s="1"/>
    </row>
    <row r="40" spans="1:32" ht="15.75">
      <c r="A40" s="292"/>
      <c r="B40" s="301" t="s">
        <v>52</v>
      </c>
      <c r="C40" s="302">
        <f t="shared" si="9"/>
        <v>162286.98193697547</v>
      </c>
      <c r="D40" s="303">
        <f aca="true" t="shared" si="14" ref="D40:J40">SUM(D36:D39)</f>
        <v>8133.7</v>
      </c>
      <c r="E40" s="303">
        <f t="shared" si="14"/>
        <v>11229.2</v>
      </c>
      <c r="F40" s="303">
        <f t="shared" si="14"/>
        <v>11030.91</v>
      </c>
      <c r="G40" s="303">
        <f t="shared" si="14"/>
        <v>30393.809999999998</v>
      </c>
      <c r="H40" s="303">
        <f t="shared" si="14"/>
        <v>17358.010000000002</v>
      </c>
      <c r="I40" s="303">
        <f t="shared" si="14"/>
        <v>13490</v>
      </c>
      <c r="J40" s="303">
        <f t="shared" si="14"/>
        <v>14135</v>
      </c>
      <c r="K40" s="295">
        <f aca="true" t="shared" si="15" ref="K40:K51">SUM(H40:J40)</f>
        <v>44983.01</v>
      </c>
      <c r="L40" s="303">
        <f>SUM(L36:L39)</f>
        <v>14865</v>
      </c>
      <c r="M40" s="303">
        <f>SUM(M36:M39)</f>
        <v>14755</v>
      </c>
      <c r="N40" s="303">
        <f>SUM(N36:N39)</f>
        <v>15434.388535851616</v>
      </c>
      <c r="O40" s="295">
        <f t="shared" si="10"/>
        <v>45054.38853585161</v>
      </c>
      <c r="P40" s="303">
        <v>13929.971451532412</v>
      </c>
      <c r="Q40" s="303">
        <f>SUM(Q36:Q39)</f>
        <v>4197.486986068429</v>
      </c>
      <c r="R40" s="303">
        <f>SUM(R36:R39)</f>
        <v>18127.458437600842</v>
      </c>
      <c r="S40" s="303">
        <f aca="true" t="shared" si="16" ref="S40:X40">SUM(S36:S39)</f>
        <v>909.7658198694163</v>
      </c>
      <c r="T40" s="303">
        <f t="shared" si="16"/>
        <v>13723.683700950729</v>
      </c>
      <c r="U40" s="291">
        <f t="shared" si="12"/>
        <v>14633.449520820146</v>
      </c>
      <c r="V40" s="303">
        <f t="shared" si="16"/>
        <v>909.7658198694163</v>
      </c>
      <c r="W40" s="303">
        <f t="shared" si="16"/>
        <v>8185.099622833437</v>
      </c>
      <c r="X40" s="303">
        <f t="shared" si="16"/>
        <v>9094.865442702854</v>
      </c>
      <c r="Y40" s="287">
        <f t="shared" si="13"/>
        <v>41855.77340112384</v>
      </c>
      <c r="Z40" s="20"/>
      <c r="AA40" s="20"/>
      <c r="AB40" s="20"/>
      <c r="AC40" s="20"/>
      <c r="AD40" s="20"/>
      <c r="AE40" s="20"/>
      <c r="AF40" s="1"/>
    </row>
    <row r="41" spans="1:32" ht="31.5" customHeight="1">
      <c r="A41" s="292">
        <v>1</v>
      </c>
      <c r="B41" s="304" t="s">
        <v>98</v>
      </c>
      <c r="C41" s="302">
        <f t="shared" si="9"/>
        <v>614190.2191891372</v>
      </c>
      <c r="D41" s="294">
        <v>34753.23</v>
      </c>
      <c r="E41" s="294">
        <v>33554.89</v>
      </c>
      <c r="F41" s="294">
        <v>34322.22</v>
      </c>
      <c r="G41" s="295">
        <f aca="true" t="shared" si="17" ref="G41:G51">SUM(D41:F41)</f>
        <v>102630.34</v>
      </c>
      <c r="H41" s="296">
        <v>54890</v>
      </c>
      <c r="I41" s="297">
        <v>57525</v>
      </c>
      <c r="J41" s="260">
        <v>66795</v>
      </c>
      <c r="K41" s="295">
        <f t="shared" si="15"/>
        <v>179210</v>
      </c>
      <c r="L41" s="260">
        <v>60155</v>
      </c>
      <c r="M41" s="261">
        <v>58115</v>
      </c>
      <c r="N41" s="305">
        <v>60280.58043933267</v>
      </c>
      <c r="O41" s="295">
        <f t="shared" si="10"/>
        <v>178550.58043933267</v>
      </c>
      <c r="P41" s="305">
        <v>51185.76642506764</v>
      </c>
      <c r="Q41" s="305">
        <f>'IMAGISTICA OCT'!G21</f>
        <v>15423.691942852065</v>
      </c>
      <c r="R41" s="291">
        <f t="shared" si="11"/>
        <v>66609.45836791971</v>
      </c>
      <c r="S41" s="298">
        <v>3342.940143084309</v>
      </c>
      <c r="T41" s="298">
        <f>'IMAGISTICA NOV'!G21</f>
        <v>50427.76080715483</v>
      </c>
      <c r="U41" s="291">
        <f t="shared" si="12"/>
        <v>53770.70095023914</v>
      </c>
      <c r="V41" s="298">
        <v>3342.940143084309</v>
      </c>
      <c r="W41" s="291">
        <f>'IMAGISTICA DEC'!G21</f>
        <v>30076.19928856153</v>
      </c>
      <c r="X41" s="291">
        <f>V41+W41</f>
        <v>33419.13943164584</v>
      </c>
      <c r="Y41" s="287">
        <f t="shared" si="13"/>
        <v>153799.29874980467</v>
      </c>
      <c r="Z41" s="20"/>
      <c r="AA41" s="1"/>
      <c r="AB41" s="1"/>
      <c r="AC41" s="1"/>
      <c r="AD41" s="1"/>
      <c r="AE41" s="1"/>
      <c r="AF41" s="1"/>
    </row>
    <row r="42" spans="1:32" ht="15.75">
      <c r="A42" s="292">
        <v>2</v>
      </c>
      <c r="B42" s="306" t="s">
        <v>99</v>
      </c>
      <c r="C42" s="302">
        <f t="shared" si="9"/>
        <v>57833.18660810525</v>
      </c>
      <c r="D42" s="307">
        <v>2354.36</v>
      </c>
      <c r="E42" s="307">
        <v>3249.68</v>
      </c>
      <c r="F42" s="307">
        <v>3216.52</v>
      </c>
      <c r="G42" s="295">
        <f t="shared" si="17"/>
        <v>8820.56</v>
      </c>
      <c r="H42" s="296">
        <v>5640</v>
      </c>
      <c r="I42" s="297">
        <v>5580</v>
      </c>
      <c r="J42" s="290">
        <v>5220</v>
      </c>
      <c r="K42" s="295">
        <f t="shared" si="15"/>
        <v>16440</v>
      </c>
      <c r="L42" s="290">
        <v>5820</v>
      </c>
      <c r="M42" s="290">
        <v>3420</v>
      </c>
      <c r="N42" s="305">
        <v>5826.270194986841</v>
      </c>
      <c r="O42" s="295">
        <f t="shared" si="10"/>
        <v>15066.27019498684</v>
      </c>
      <c r="P42" s="305">
        <v>5826.270194986841</v>
      </c>
      <c r="Q42" s="305">
        <f>'IMAGISTICA OCT'!G22</f>
        <v>1755.6169017191562</v>
      </c>
      <c r="R42" s="291">
        <f t="shared" si="11"/>
        <v>7581.887096705997</v>
      </c>
      <c r="S42" s="298">
        <v>380.5134489446383</v>
      </c>
      <c r="T42" s="298">
        <f>'IMAGISTICA NOV'!G22</f>
        <v>5739.989460170782</v>
      </c>
      <c r="U42" s="291">
        <f t="shared" si="12"/>
        <v>6120.50290911542</v>
      </c>
      <c r="V42" s="298">
        <v>380.5134489446383</v>
      </c>
      <c r="W42" s="291">
        <f>'IMAGISTICA DEC'!G22</f>
        <v>3423.4529583523554</v>
      </c>
      <c r="X42" s="291">
        <f aca="true" t="shared" si="18" ref="X42:X48">V42+W42</f>
        <v>3803.9664072969936</v>
      </c>
      <c r="Y42" s="287">
        <f t="shared" si="13"/>
        <v>17506.35641311841</v>
      </c>
      <c r="Z42" s="20"/>
      <c r="AA42" s="1"/>
      <c r="AB42" s="1"/>
      <c r="AC42" s="1"/>
      <c r="AD42" s="1"/>
      <c r="AE42" s="1"/>
      <c r="AF42" s="1"/>
    </row>
    <row r="43" spans="1:32" ht="48.75" customHeight="1">
      <c r="A43" s="292">
        <v>3</v>
      </c>
      <c r="B43" s="304" t="s">
        <v>100</v>
      </c>
      <c r="C43" s="302">
        <f t="shared" si="9"/>
        <v>270282.0386371373</v>
      </c>
      <c r="D43" s="294">
        <v>13353.19</v>
      </c>
      <c r="E43" s="294">
        <v>14181.29</v>
      </c>
      <c r="F43" s="294">
        <v>13505.81</v>
      </c>
      <c r="G43" s="295">
        <f t="shared" si="17"/>
        <v>41040.29</v>
      </c>
      <c r="H43" s="296">
        <v>23292</v>
      </c>
      <c r="I43" s="297">
        <v>24677</v>
      </c>
      <c r="J43" s="253">
        <v>24908</v>
      </c>
      <c r="K43" s="295">
        <f t="shared" si="15"/>
        <v>72877</v>
      </c>
      <c r="L43" s="253">
        <v>28186</v>
      </c>
      <c r="M43" s="338">
        <v>27266</v>
      </c>
      <c r="N43" s="305">
        <v>28232.95606464315</v>
      </c>
      <c r="O43" s="295">
        <f t="shared" si="10"/>
        <v>83684.95606464315</v>
      </c>
      <c r="P43" s="305">
        <v>24188.47755925008</v>
      </c>
      <c r="Q43" s="305">
        <f>'IMAGISTICA OCT'!G23</f>
        <v>7288.65957270797</v>
      </c>
      <c r="R43" s="291">
        <f t="shared" si="11"/>
        <v>31477.13713195805</v>
      </c>
      <c r="S43" s="298">
        <v>1579.7484003934053</v>
      </c>
      <c r="T43" s="298">
        <f>'IMAGISTICA NOV'!G23</f>
        <v>23830.27247296871</v>
      </c>
      <c r="U43" s="291">
        <f t="shared" si="12"/>
        <v>25410.020873362115</v>
      </c>
      <c r="V43" s="298">
        <v>1579.7484003934053</v>
      </c>
      <c r="W43" s="291">
        <f>'IMAGISTICA DEC'!G23</f>
        <v>14212.886166780543</v>
      </c>
      <c r="X43" s="291">
        <f t="shared" si="18"/>
        <v>15792.63456717395</v>
      </c>
      <c r="Y43" s="287">
        <f t="shared" si="13"/>
        <v>72679.79257249412</v>
      </c>
      <c r="Z43" s="20"/>
      <c r="AA43" s="1"/>
      <c r="AB43" s="1"/>
      <c r="AC43" s="1"/>
      <c r="AD43" s="1"/>
      <c r="AE43" s="1"/>
      <c r="AF43" s="1"/>
    </row>
    <row r="44" spans="1:32" ht="16.5" thickBot="1">
      <c r="A44" s="292">
        <v>4</v>
      </c>
      <c r="B44" s="304" t="s">
        <v>101</v>
      </c>
      <c r="C44" s="302">
        <f t="shared" si="9"/>
        <v>277143.6493224609</v>
      </c>
      <c r="D44" s="294">
        <v>12279.34</v>
      </c>
      <c r="E44" s="294">
        <v>13029.4</v>
      </c>
      <c r="F44" s="294">
        <v>12452.77</v>
      </c>
      <c r="G44" s="295">
        <f t="shared" si="17"/>
        <v>37761.509999999995</v>
      </c>
      <c r="H44" s="296">
        <v>21470</v>
      </c>
      <c r="I44" s="297">
        <v>27770</v>
      </c>
      <c r="J44" s="263">
        <v>26175</v>
      </c>
      <c r="K44" s="295">
        <f t="shared" si="15"/>
        <v>75415</v>
      </c>
      <c r="L44" s="253">
        <v>29470</v>
      </c>
      <c r="M44" s="338">
        <v>28575</v>
      </c>
      <c r="N44" s="305">
        <v>29572.427845352842</v>
      </c>
      <c r="O44" s="295">
        <f t="shared" si="10"/>
        <v>87617.42784535284</v>
      </c>
      <c r="P44" s="305">
        <v>25409.8590179269</v>
      </c>
      <c r="Q44" s="305">
        <f>'IMAGISTICA OCT'!G24</f>
        <v>7656.69570226208</v>
      </c>
      <c r="R44" s="291">
        <f t="shared" si="11"/>
        <v>33066.55472018898</v>
      </c>
      <c r="S44" s="298">
        <v>1659.5167694810666</v>
      </c>
      <c r="T44" s="298">
        <f>'IMAGISTICA NOV'!G24</f>
        <v>25033.566598545873</v>
      </c>
      <c r="U44" s="291">
        <f t="shared" si="12"/>
        <v>26693.08336802694</v>
      </c>
      <c r="V44" s="298">
        <v>1659.5167694810666</v>
      </c>
      <c r="W44" s="291">
        <f>'IMAGISTICA DEC'!G24</f>
        <v>14930.556619411058</v>
      </c>
      <c r="X44" s="291">
        <f t="shared" si="18"/>
        <v>16590.073388892124</v>
      </c>
      <c r="Y44" s="287">
        <f t="shared" si="13"/>
        <v>76349.71147710804</v>
      </c>
      <c r="Z44" s="20"/>
      <c r="AA44" s="1"/>
      <c r="AB44" s="1"/>
      <c r="AC44" s="1"/>
      <c r="AD44" s="1"/>
      <c r="AE44" s="1"/>
      <c r="AF44" s="1"/>
    </row>
    <row r="45" spans="1:32" ht="15.75">
      <c r="A45" s="292">
        <v>5</v>
      </c>
      <c r="B45" s="304" t="s">
        <v>102</v>
      </c>
      <c r="C45" s="302">
        <f t="shared" si="9"/>
        <v>385378.01517548563</v>
      </c>
      <c r="D45" s="294">
        <v>17330.51</v>
      </c>
      <c r="E45" s="294">
        <v>18407.82</v>
      </c>
      <c r="F45" s="294">
        <v>17550.15</v>
      </c>
      <c r="G45" s="295">
        <f t="shared" si="17"/>
        <v>53288.48</v>
      </c>
      <c r="H45" s="296">
        <v>30230</v>
      </c>
      <c r="I45" s="297">
        <v>37625</v>
      </c>
      <c r="J45" s="260">
        <v>47130</v>
      </c>
      <c r="K45" s="295">
        <f t="shared" si="15"/>
        <v>114985</v>
      </c>
      <c r="L45" s="260">
        <v>39065</v>
      </c>
      <c r="M45" s="261">
        <v>37920</v>
      </c>
      <c r="N45" s="305">
        <v>39297.58724653143</v>
      </c>
      <c r="O45" s="295">
        <f t="shared" si="10"/>
        <v>116282.58724653143</v>
      </c>
      <c r="P45" s="305">
        <v>33554.435677934685</v>
      </c>
      <c r="Q45" s="305">
        <f>'IMAGISTICA OCT'!G25</f>
        <v>10110.882680057968</v>
      </c>
      <c r="R45" s="291">
        <f t="shared" si="11"/>
        <v>43665.318357992655</v>
      </c>
      <c r="S45" s="298">
        <v>2191.4387111994874</v>
      </c>
      <c r="T45" s="298">
        <f>'IMAGISTICA NOV'!G25</f>
        <v>33057.53092244953</v>
      </c>
      <c r="U45" s="291">
        <f t="shared" si="12"/>
        <v>35248.969633649016</v>
      </c>
      <c r="V45" s="298">
        <v>2191.4387111994874</v>
      </c>
      <c r="W45" s="291">
        <f>'IMAGISTICA DEC'!G25</f>
        <v>19716.22122611304</v>
      </c>
      <c r="X45" s="291">
        <f t="shared" si="18"/>
        <v>21907.65993731253</v>
      </c>
      <c r="Y45" s="287">
        <f t="shared" si="13"/>
        <v>100821.9479289542</v>
      </c>
      <c r="Z45" s="20"/>
      <c r="AA45" s="1"/>
      <c r="AB45" s="1"/>
      <c r="AC45" s="1"/>
      <c r="AD45" s="1"/>
      <c r="AE45" s="1"/>
      <c r="AF45" s="1"/>
    </row>
    <row r="46" spans="1:32" ht="15.75">
      <c r="A46" s="292">
        <v>6</v>
      </c>
      <c r="B46" s="304" t="s">
        <v>121</v>
      </c>
      <c r="C46" s="302">
        <f t="shared" si="9"/>
        <v>95663.2854308002</v>
      </c>
      <c r="D46" s="294">
        <v>6312.75</v>
      </c>
      <c r="E46" s="294">
        <v>6561.99</v>
      </c>
      <c r="F46" s="294">
        <v>6237.47</v>
      </c>
      <c r="G46" s="295">
        <f t="shared" si="17"/>
        <v>19112.21</v>
      </c>
      <c r="H46" s="296">
        <v>7109</v>
      </c>
      <c r="I46" s="297">
        <v>7036</v>
      </c>
      <c r="J46" s="260">
        <v>8066</v>
      </c>
      <c r="K46" s="295">
        <f t="shared" si="15"/>
        <v>22211</v>
      </c>
      <c r="L46" s="260">
        <v>6877</v>
      </c>
      <c r="M46" s="261">
        <v>7028</v>
      </c>
      <c r="N46" s="305">
        <v>10096.834735814891</v>
      </c>
      <c r="O46" s="295">
        <f t="shared" si="10"/>
        <v>24001.83473581489</v>
      </c>
      <c r="P46" s="305">
        <v>10096.834735814891</v>
      </c>
      <c r="Q46" s="305">
        <f>'IMAGISTICA OCT'!G27</f>
        <v>3042.456515544716</v>
      </c>
      <c r="R46" s="291">
        <f t="shared" si="11"/>
        <v>13139.291251359607</v>
      </c>
      <c r="S46" s="298">
        <v>659.4238303700276</v>
      </c>
      <c r="T46" s="298">
        <f>'IMAGISTICA NOV'!G27</f>
        <v>9947.31157757345</v>
      </c>
      <c r="U46" s="291">
        <f t="shared" si="12"/>
        <v>10606.735407943477</v>
      </c>
      <c r="V46" s="298">
        <v>659.4238303700276</v>
      </c>
      <c r="W46" s="291">
        <f>'IMAGISTICA DEC'!G27</f>
        <v>5932.790205312197</v>
      </c>
      <c r="X46" s="291">
        <f t="shared" si="18"/>
        <v>6592.214035682225</v>
      </c>
      <c r="Y46" s="287">
        <f t="shared" si="13"/>
        <v>30338.240694985307</v>
      </c>
      <c r="Z46" s="20"/>
      <c r="AA46" s="1"/>
      <c r="AB46" s="1"/>
      <c r="AC46" s="1"/>
      <c r="AD46" s="1"/>
      <c r="AE46" s="1"/>
      <c r="AF46" s="1"/>
    </row>
    <row r="47" spans="1:32" ht="26.25">
      <c r="A47" s="292">
        <v>7</v>
      </c>
      <c r="B47" s="304" t="s">
        <v>122</v>
      </c>
      <c r="C47" s="302">
        <f t="shared" si="9"/>
        <v>145190.35856048606</v>
      </c>
      <c r="D47" s="294">
        <v>10490.21</v>
      </c>
      <c r="E47" s="294">
        <v>11270.33</v>
      </c>
      <c r="F47" s="294">
        <v>11570.51</v>
      </c>
      <c r="G47" s="295">
        <f t="shared" si="17"/>
        <v>33331.05</v>
      </c>
      <c r="H47" s="296">
        <v>14370</v>
      </c>
      <c r="I47" s="297">
        <v>9693</v>
      </c>
      <c r="J47" s="253">
        <v>10774</v>
      </c>
      <c r="K47" s="295">
        <f t="shared" si="15"/>
        <v>34837</v>
      </c>
      <c r="L47" s="253">
        <v>12990</v>
      </c>
      <c r="M47" s="338">
        <v>11992</v>
      </c>
      <c r="N47" s="305">
        <v>12994.717817091068</v>
      </c>
      <c r="O47" s="295">
        <f t="shared" si="10"/>
        <v>37976.71781709107</v>
      </c>
      <c r="P47" s="305">
        <v>12994.717817091068</v>
      </c>
      <c r="Q47" s="305">
        <f>'IMAGISTICA OCT'!G26</f>
        <v>3915.6691106406315</v>
      </c>
      <c r="R47" s="291">
        <f t="shared" si="11"/>
        <v>16910.3869277317</v>
      </c>
      <c r="S47" s="298">
        <v>848.6844463372561</v>
      </c>
      <c r="T47" s="298">
        <f>'IMAGISTICA NOV'!G26</f>
        <v>12802.280157239546</v>
      </c>
      <c r="U47" s="291">
        <f t="shared" si="12"/>
        <v>13650.964603576802</v>
      </c>
      <c r="V47" s="298">
        <v>848.6844463372561</v>
      </c>
      <c r="W47" s="291">
        <f>'IMAGISTICA DEC'!G26</f>
        <v>7635.5547657492325</v>
      </c>
      <c r="X47" s="291">
        <f t="shared" si="18"/>
        <v>8484.239212086488</v>
      </c>
      <c r="Y47" s="287">
        <f t="shared" si="13"/>
        <v>39045.59074339499</v>
      </c>
      <c r="Z47" s="20"/>
      <c r="AA47" s="1"/>
      <c r="AB47" s="1"/>
      <c r="AC47" s="1"/>
      <c r="AD47" s="1"/>
      <c r="AE47" s="1"/>
      <c r="AF47" s="1"/>
    </row>
    <row r="48" spans="1:32" ht="15.75">
      <c r="A48" s="292">
        <v>8</v>
      </c>
      <c r="B48" s="304" t="s">
        <v>123</v>
      </c>
      <c r="C48" s="302">
        <f t="shared" si="9"/>
        <v>106612.29073941191</v>
      </c>
      <c r="D48" s="294"/>
      <c r="E48" s="294">
        <v>0</v>
      </c>
      <c r="F48" s="294">
        <v>0</v>
      </c>
      <c r="G48" s="295">
        <f t="shared" si="17"/>
        <v>0</v>
      </c>
      <c r="H48" s="308">
        <v>0</v>
      </c>
      <c r="I48" s="297">
        <v>2938</v>
      </c>
      <c r="J48" s="260">
        <v>4566</v>
      </c>
      <c r="K48" s="295">
        <f t="shared" si="15"/>
        <v>7504</v>
      </c>
      <c r="L48" s="260">
        <v>4893</v>
      </c>
      <c r="M48" s="261">
        <v>6382</v>
      </c>
      <c r="N48" s="305">
        <v>21932.39932039549</v>
      </c>
      <c r="O48" s="295">
        <f t="shared" si="10"/>
        <v>33207.39932039549</v>
      </c>
      <c r="P48" s="305">
        <v>21932.39932039549</v>
      </c>
      <c r="Q48" s="305">
        <f>'IMAGISTICA OCT'!G28</f>
        <v>6608.840588146981</v>
      </c>
      <c r="R48" s="291">
        <f t="shared" si="11"/>
        <v>28541.23990854247</v>
      </c>
      <c r="S48" s="298">
        <v>1432.4040303203924</v>
      </c>
      <c r="T48" s="298">
        <f>'IMAGISTICA NOV'!G28</f>
        <v>21607.604302946558</v>
      </c>
      <c r="U48" s="291">
        <f t="shared" si="12"/>
        <v>23040.00833326695</v>
      </c>
      <c r="V48" s="298">
        <v>1432.4040303203924</v>
      </c>
      <c r="W48" s="291">
        <f>'IMAGISTICA DEC'!G28</f>
        <v>12887.239146886615</v>
      </c>
      <c r="X48" s="291">
        <f t="shared" si="18"/>
        <v>14319.643177207008</v>
      </c>
      <c r="Y48" s="287">
        <f t="shared" si="13"/>
        <v>65900.89141901642</v>
      </c>
      <c r="Z48" s="20"/>
      <c r="AA48" s="1"/>
      <c r="AB48" s="1"/>
      <c r="AC48" s="1"/>
      <c r="AD48" s="1"/>
      <c r="AE48" s="1"/>
      <c r="AF48" s="1"/>
    </row>
    <row r="49" spans="1:32" ht="15">
      <c r="A49" s="293"/>
      <c r="B49" s="301" t="s">
        <v>59</v>
      </c>
      <c r="C49" s="302">
        <f t="shared" si="9"/>
        <v>1952293.0436630247</v>
      </c>
      <c r="D49" s="309">
        <f>SUM(D41:D47)</f>
        <v>96873.59</v>
      </c>
      <c r="E49" s="309">
        <f>SUM(E41:E48)</f>
        <v>100255.40000000001</v>
      </c>
      <c r="F49" s="309">
        <f>SUM(F41:F48)</f>
        <v>98855.45</v>
      </c>
      <c r="G49" s="295">
        <f t="shared" si="17"/>
        <v>295984.44</v>
      </c>
      <c r="H49" s="309">
        <f>SUM(H41:H48)</f>
        <v>157001</v>
      </c>
      <c r="I49" s="309">
        <f>SUM(I41:I48)</f>
        <v>172844</v>
      </c>
      <c r="J49" s="309">
        <f>SUM(J41:J48)</f>
        <v>193634</v>
      </c>
      <c r="K49" s="295">
        <f t="shared" si="15"/>
        <v>523479</v>
      </c>
      <c r="L49" s="309">
        <f>SUM(L41:L48)</f>
        <v>187456</v>
      </c>
      <c r="M49" s="309">
        <f>SUM(M41:M48)</f>
        <v>180698</v>
      </c>
      <c r="N49" s="309">
        <f>SUM(N41:N48)</f>
        <v>208233.77366414838</v>
      </c>
      <c r="O49" s="295">
        <f t="shared" si="10"/>
        <v>576387.7736641484</v>
      </c>
      <c r="P49" s="309">
        <v>185188.7607484676</v>
      </c>
      <c r="Q49" s="309">
        <f>SUM(Q41:Q48)</f>
        <v>55802.51301393156</v>
      </c>
      <c r="R49" s="309">
        <f aca="true" t="shared" si="19" ref="R49:Y49">SUM(R41:R48)</f>
        <v>240991.27376239916</v>
      </c>
      <c r="S49" s="309">
        <f t="shared" si="19"/>
        <v>12094.669780130584</v>
      </c>
      <c r="T49" s="309">
        <f t="shared" si="19"/>
        <v>182446.31629904927</v>
      </c>
      <c r="U49" s="309">
        <f t="shared" si="19"/>
        <v>194540.98607917986</v>
      </c>
      <c r="V49" s="309">
        <f t="shared" si="19"/>
        <v>12094.669780130584</v>
      </c>
      <c r="W49" s="309">
        <f t="shared" si="19"/>
        <v>108814.90037716656</v>
      </c>
      <c r="X49" s="309">
        <f t="shared" si="19"/>
        <v>120909.57015729714</v>
      </c>
      <c r="Y49" s="309">
        <f t="shared" si="19"/>
        <v>556441.8299988762</v>
      </c>
      <c r="Z49" s="1"/>
      <c r="AA49" s="1"/>
      <c r="AB49" s="1"/>
      <c r="AC49" s="1"/>
      <c r="AD49" s="1"/>
      <c r="AE49" s="1"/>
      <c r="AF49" s="1"/>
    </row>
    <row r="50" spans="1:32" ht="27" customHeight="1">
      <c r="A50" s="310"/>
      <c r="B50" s="311" t="s">
        <v>106</v>
      </c>
      <c r="C50" s="295">
        <f t="shared" si="9"/>
        <v>2114580.0256</v>
      </c>
      <c r="D50" s="295">
        <f>D40+D49</f>
        <v>105007.29</v>
      </c>
      <c r="E50" s="295">
        <f>E40+E49</f>
        <v>111484.6</v>
      </c>
      <c r="F50" s="295">
        <f>F40+F49</f>
        <v>109886.36</v>
      </c>
      <c r="G50" s="295">
        <f t="shared" si="17"/>
        <v>326378.25</v>
      </c>
      <c r="H50" s="295">
        <f>H40+H49</f>
        <v>174359.01</v>
      </c>
      <c r="I50" s="295">
        <f>I40+I49</f>
        <v>186334</v>
      </c>
      <c r="J50" s="295">
        <f>J40+J49</f>
        <v>207769</v>
      </c>
      <c r="K50" s="295">
        <f t="shared" si="15"/>
        <v>568462.01</v>
      </c>
      <c r="L50" s="295">
        <f>L40+L49</f>
        <v>202321</v>
      </c>
      <c r="M50" s="295">
        <f>M40+M49</f>
        <v>195453</v>
      </c>
      <c r="N50" s="295">
        <f>N40+N49</f>
        <v>223668.1622</v>
      </c>
      <c r="O50" s="295">
        <f t="shared" si="10"/>
        <v>621442.1622</v>
      </c>
      <c r="P50" s="295">
        <v>199118.73220000003</v>
      </c>
      <c r="Q50" s="295">
        <f aca="true" t="shared" si="20" ref="Q50:Y50">Q40+Q49</f>
        <v>59999.999999999985</v>
      </c>
      <c r="R50" s="295">
        <f t="shared" si="20"/>
        <v>259118.7322</v>
      </c>
      <c r="S50" s="295">
        <f t="shared" si="20"/>
        <v>13004.4356</v>
      </c>
      <c r="T50" s="295">
        <f t="shared" si="20"/>
        <v>196170</v>
      </c>
      <c r="U50" s="295">
        <f t="shared" si="20"/>
        <v>209174.4356</v>
      </c>
      <c r="V50" s="295">
        <f t="shared" si="20"/>
        <v>13004.4356</v>
      </c>
      <c r="W50" s="295">
        <f t="shared" si="20"/>
        <v>117000</v>
      </c>
      <c r="X50" s="295">
        <f t="shared" si="20"/>
        <v>130004.4356</v>
      </c>
      <c r="Y50" s="295">
        <f t="shared" si="20"/>
        <v>598297.6034</v>
      </c>
      <c r="Z50" s="1"/>
      <c r="AA50" s="1"/>
      <c r="AB50" s="1"/>
      <c r="AC50" s="1"/>
      <c r="AD50" s="1"/>
      <c r="AE50" s="1"/>
      <c r="AF50" s="1"/>
    </row>
    <row r="51" spans="1:25" ht="37.5" customHeight="1">
      <c r="A51" s="299"/>
      <c r="B51" s="312" t="s">
        <v>107</v>
      </c>
      <c r="C51" s="313">
        <f t="shared" si="9"/>
        <v>6242706.603634999</v>
      </c>
      <c r="D51" s="314">
        <f>D28+D50</f>
        <v>369806.22000000003</v>
      </c>
      <c r="E51" s="314">
        <f>E28+E50</f>
        <v>404614.82999999996</v>
      </c>
      <c r="F51" s="314">
        <f>F28+F50</f>
        <v>390694.32999999996</v>
      </c>
      <c r="G51" s="313">
        <f t="shared" si="17"/>
        <v>1165115.38</v>
      </c>
      <c r="H51" s="314">
        <f>H28+H50</f>
        <v>535072</v>
      </c>
      <c r="I51" s="314">
        <f>I28+I50</f>
        <v>578005.66</v>
      </c>
      <c r="J51" s="314">
        <f>J28+J50</f>
        <v>600875.75</v>
      </c>
      <c r="K51" s="313">
        <f t="shared" si="15"/>
        <v>1713953.4100000001</v>
      </c>
      <c r="L51" s="314">
        <f>L28+L50</f>
        <v>609089.09</v>
      </c>
      <c r="M51" s="314">
        <f>M28+M50</f>
        <v>576793.78</v>
      </c>
      <c r="N51" s="314">
        <f>N28+N50</f>
        <v>627266.3357624403</v>
      </c>
      <c r="O51" s="313">
        <f t="shared" si="10"/>
        <v>1813149.2057624403</v>
      </c>
      <c r="P51" s="314">
        <v>579786.894904274</v>
      </c>
      <c r="Q51" s="314">
        <f aca="true" t="shared" si="21" ref="Q51:Y51">Q50+Q28</f>
        <v>100000</v>
      </c>
      <c r="R51" s="314">
        <f t="shared" si="21"/>
        <v>679786.894904274</v>
      </c>
      <c r="S51" s="314">
        <f t="shared" si="21"/>
        <v>37865.85648414255</v>
      </c>
      <c r="T51" s="314">
        <f t="shared" si="21"/>
        <v>497970</v>
      </c>
      <c r="U51" s="314">
        <f t="shared" si="21"/>
        <v>535835.8564841425</v>
      </c>
      <c r="V51" s="314">
        <f t="shared" si="21"/>
        <v>37865.85648414255</v>
      </c>
      <c r="W51" s="314">
        <f t="shared" si="21"/>
        <v>297000</v>
      </c>
      <c r="X51" s="314">
        <f t="shared" si="21"/>
        <v>334865.8564841426</v>
      </c>
      <c r="Y51" s="314">
        <f t="shared" si="21"/>
        <v>1550488.607872559</v>
      </c>
    </row>
    <row r="52" spans="1:25" ht="44.25">
      <c r="A52" s="292"/>
      <c r="B52" s="262" t="s">
        <v>109</v>
      </c>
      <c r="C52" s="315">
        <f t="shared" si="9"/>
        <v>27293.4</v>
      </c>
      <c r="D52" s="316">
        <v>2268.11</v>
      </c>
      <c r="E52" s="316">
        <v>2508.08</v>
      </c>
      <c r="F52" s="316">
        <v>1329.39</v>
      </c>
      <c r="G52" s="317">
        <f>D52+E52+F52</f>
        <v>6105.580000000001</v>
      </c>
      <c r="H52" s="316">
        <v>200</v>
      </c>
      <c r="I52" s="318">
        <v>280</v>
      </c>
      <c r="J52" s="318">
        <v>0</v>
      </c>
      <c r="K52" s="317">
        <f>H52+I52+J52</f>
        <v>480</v>
      </c>
      <c r="L52" s="319">
        <v>120</v>
      </c>
      <c r="M52" s="319">
        <v>80</v>
      </c>
      <c r="N52" s="319">
        <v>5856.43</v>
      </c>
      <c r="O52" s="320">
        <f>L52+M52+N52</f>
        <v>6056.43</v>
      </c>
      <c r="P52" s="319">
        <v>5856.43</v>
      </c>
      <c r="Q52" s="319">
        <v>0</v>
      </c>
      <c r="R52" s="291">
        <f t="shared" si="11"/>
        <v>5856.43</v>
      </c>
      <c r="S52" s="318">
        <v>382.48</v>
      </c>
      <c r="T52" s="318">
        <v>5030</v>
      </c>
      <c r="U52" s="291">
        <f t="shared" si="12"/>
        <v>5412.48</v>
      </c>
      <c r="V52" s="318">
        <v>382.48</v>
      </c>
      <c r="W52" s="318">
        <v>3000</v>
      </c>
      <c r="X52" s="318">
        <f>V52+W52</f>
        <v>3382.48</v>
      </c>
      <c r="Y52" s="287">
        <f t="shared" si="13"/>
        <v>14651.39</v>
      </c>
    </row>
    <row r="53" spans="2:25" ht="29.25" customHeight="1">
      <c r="B53" s="321" t="s">
        <v>108</v>
      </c>
      <c r="C53" s="322">
        <f aca="true" t="shared" si="22" ref="C53:P53">C51+C52</f>
        <v>6270000.0036349995</v>
      </c>
      <c r="D53" s="322">
        <f t="shared" si="22"/>
        <v>372074.33</v>
      </c>
      <c r="E53" s="322">
        <f t="shared" si="22"/>
        <v>407122.91</v>
      </c>
      <c r="F53" s="322">
        <f t="shared" si="22"/>
        <v>392023.72</v>
      </c>
      <c r="G53" s="322">
        <f t="shared" si="22"/>
        <v>1171220.96</v>
      </c>
      <c r="H53" s="322">
        <f t="shared" si="22"/>
        <v>535272</v>
      </c>
      <c r="I53" s="322">
        <f t="shared" si="22"/>
        <v>578285.66</v>
      </c>
      <c r="J53" s="322">
        <f t="shared" si="22"/>
        <v>600875.75</v>
      </c>
      <c r="K53" s="322">
        <f t="shared" si="22"/>
        <v>1714433.4100000001</v>
      </c>
      <c r="L53" s="322">
        <f t="shared" si="22"/>
        <v>609209.09</v>
      </c>
      <c r="M53" s="322">
        <f t="shared" si="22"/>
        <v>576873.78</v>
      </c>
      <c r="N53" s="322">
        <f t="shared" si="22"/>
        <v>633122.7657624404</v>
      </c>
      <c r="O53" s="322">
        <f t="shared" si="22"/>
        <v>1819205.6357624403</v>
      </c>
      <c r="P53" s="322">
        <f t="shared" si="22"/>
        <v>585643.3249042741</v>
      </c>
      <c r="Q53" s="322">
        <f aca="true" t="shared" si="23" ref="Q53:X53">Q51+Q52</f>
        <v>100000</v>
      </c>
      <c r="R53" s="322">
        <f t="shared" si="23"/>
        <v>685643.3249042741</v>
      </c>
      <c r="S53" s="322">
        <f t="shared" si="23"/>
        <v>38248.33648414255</v>
      </c>
      <c r="T53" s="322">
        <f t="shared" si="23"/>
        <v>503000</v>
      </c>
      <c r="U53" s="322">
        <f t="shared" si="23"/>
        <v>541248.3364841425</v>
      </c>
      <c r="V53" s="322">
        <f t="shared" si="23"/>
        <v>38248.33648414255</v>
      </c>
      <c r="W53" s="322">
        <f t="shared" si="23"/>
        <v>300000</v>
      </c>
      <c r="X53" s="322">
        <f t="shared" si="23"/>
        <v>338248.3364841426</v>
      </c>
      <c r="Y53" s="287">
        <f t="shared" si="13"/>
        <v>1565139.9978725591</v>
      </c>
    </row>
    <row r="55" spans="3:26" ht="15">
      <c r="C55" s="323"/>
      <c r="D55" s="323"/>
      <c r="E55" s="323"/>
      <c r="N55" s="344"/>
      <c r="O55" s="344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158"/>
    </row>
    <row r="56" spans="2:26" ht="15.75">
      <c r="B56" s="23" t="s">
        <v>124</v>
      </c>
      <c r="C56" s="324">
        <v>6270000</v>
      </c>
      <c r="D56" s="325"/>
      <c r="E56" s="323"/>
      <c r="K56" s="357" t="s">
        <v>33</v>
      </c>
      <c r="N56" s="344"/>
      <c r="O56" s="344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58"/>
    </row>
    <row r="57" spans="2:26" ht="15.75">
      <c r="B57" s="326" t="s">
        <v>125</v>
      </c>
      <c r="C57" s="343">
        <v>903000</v>
      </c>
      <c r="D57" s="324"/>
      <c r="E57" s="323"/>
      <c r="K57" s="357" t="s">
        <v>70</v>
      </c>
      <c r="N57" s="344"/>
      <c r="O57" s="344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158"/>
    </row>
    <row r="58" spans="2:26" ht="15.75">
      <c r="B58" s="326" t="s">
        <v>126</v>
      </c>
      <c r="C58" s="327"/>
      <c r="D58" s="365" t="s">
        <v>157</v>
      </c>
      <c r="E58" s="364" t="s">
        <v>158</v>
      </c>
      <c r="F58" s="364" t="s">
        <v>159</v>
      </c>
      <c r="N58" s="481"/>
      <c r="O58" s="344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158"/>
    </row>
    <row r="59" spans="2:26" ht="15.75">
      <c r="B59" s="326" t="s">
        <v>127</v>
      </c>
      <c r="C59" s="343">
        <v>100000</v>
      </c>
      <c r="D59" s="362">
        <v>40000</v>
      </c>
      <c r="E59" s="363">
        <v>60000</v>
      </c>
      <c r="F59" s="363">
        <v>0</v>
      </c>
      <c r="N59" s="480"/>
      <c r="O59" s="344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158"/>
    </row>
    <row r="60" spans="2:26" ht="15.75">
      <c r="B60" s="326" t="s">
        <v>128</v>
      </c>
      <c r="C60" s="343">
        <v>503000</v>
      </c>
      <c r="D60" s="362">
        <v>301800</v>
      </c>
      <c r="E60" s="363">
        <v>196170</v>
      </c>
      <c r="F60" s="363">
        <v>5030</v>
      </c>
      <c r="N60" s="347"/>
      <c r="O60" s="344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158"/>
    </row>
    <row r="61" spans="2:26" ht="15.75">
      <c r="B61" s="23" t="s">
        <v>129</v>
      </c>
      <c r="C61" s="343">
        <v>300000</v>
      </c>
      <c r="D61" s="362">
        <v>180000</v>
      </c>
      <c r="E61" s="363">
        <v>117000</v>
      </c>
      <c r="F61" s="363">
        <v>3000</v>
      </c>
      <c r="N61" s="344"/>
      <c r="O61" s="356"/>
      <c r="P61" s="135"/>
      <c r="Q61" s="135"/>
      <c r="R61" s="135"/>
      <c r="S61" s="158"/>
      <c r="T61" s="158"/>
      <c r="U61" s="158"/>
      <c r="V61" s="158"/>
      <c r="W61" s="158"/>
      <c r="X61" s="158"/>
      <c r="Y61" s="158"/>
      <c r="Z61" s="158"/>
    </row>
    <row r="62" spans="3:26" ht="15.75">
      <c r="C62" s="328"/>
      <c r="D62" s="324"/>
      <c r="E62" s="323"/>
      <c r="N62" s="344"/>
      <c r="O62" s="344"/>
      <c r="P62" s="355"/>
      <c r="Q62" s="355"/>
      <c r="R62" s="355"/>
      <c r="S62" s="158"/>
      <c r="T62" s="158"/>
      <c r="U62" s="158"/>
      <c r="V62" s="158"/>
      <c r="W62" s="158"/>
      <c r="X62" s="158"/>
      <c r="Y62" s="158"/>
      <c r="Z62" s="158"/>
    </row>
    <row r="63" spans="3:26" ht="15">
      <c r="C63" s="328"/>
      <c r="D63" s="328"/>
      <c r="E63" s="323"/>
      <c r="N63" s="480"/>
      <c r="O63" s="344"/>
      <c r="P63" s="355"/>
      <c r="Q63" s="355"/>
      <c r="R63" s="355"/>
      <c r="S63" s="355"/>
      <c r="T63" s="355"/>
      <c r="U63" s="355"/>
      <c r="V63" s="158"/>
      <c r="W63" s="158"/>
      <c r="X63" s="158"/>
      <c r="Y63" s="158"/>
      <c r="Z63" s="158"/>
    </row>
    <row r="64" spans="3:26" ht="12.75">
      <c r="C64" s="1"/>
      <c r="N64" s="480"/>
      <c r="O64" s="344"/>
      <c r="P64" s="355"/>
      <c r="Q64" s="355"/>
      <c r="R64" s="355"/>
      <c r="S64" s="355"/>
      <c r="T64" s="355"/>
      <c r="U64" s="355"/>
      <c r="V64" s="158"/>
      <c r="W64" s="158"/>
      <c r="X64" s="158"/>
      <c r="Y64" s="158"/>
      <c r="Z64" s="158"/>
    </row>
    <row r="65" spans="3:26" ht="12.75">
      <c r="C65" s="1"/>
      <c r="N65" s="344"/>
      <c r="O65" s="344"/>
      <c r="P65" s="355"/>
      <c r="Q65" s="355"/>
      <c r="R65" s="355"/>
      <c r="S65" s="355"/>
      <c r="T65" s="355"/>
      <c r="U65" s="355"/>
      <c r="V65" s="158"/>
      <c r="W65" s="158"/>
      <c r="X65" s="158"/>
      <c r="Y65" s="158"/>
      <c r="Z65" s="158"/>
    </row>
    <row r="66" spans="14:26" ht="12.75">
      <c r="N66" s="344"/>
      <c r="O66" s="356"/>
      <c r="P66" s="135"/>
      <c r="Q66" s="135"/>
      <c r="R66" s="135"/>
      <c r="S66" s="158"/>
      <c r="T66" s="158"/>
      <c r="U66" s="158"/>
      <c r="V66" s="158"/>
      <c r="W66" s="158"/>
      <c r="X66" s="158"/>
      <c r="Y66" s="158"/>
      <c r="Z66" s="158"/>
    </row>
    <row r="67" spans="14:26" ht="12.75">
      <c r="N67" s="344"/>
      <c r="O67" s="344"/>
      <c r="P67" s="355"/>
      <c r="Q67" s="355"/>
      <c r="R67" s="355"/>
      <c r="S67" s="158"/>
      <c r="T67" s="158"/>
      <c r="U67" s="158"/>
      <c r="V67" s="158"/>
      <c r="W67" s="158"/>
      <c r="X67" s="158"/>
      <c r="Y67" s="158"/>
      <c r="Z67" s="158"/>
    </row>
    <row r="68" spans="14:26" ht="12.75">
      <c r="N68" s="344"/>
      <c r="O68" s="344"/>
      <c r="P68" s="355"/>
      <c r="Q68" s="355"/>
      <c r="R68" s="355"/>
      <c r="S68" s="158"/>
      <c r="T68" s="158"/>
      <c r="U68" s="158"/>
      <c r="V68" s="158"/>
      <c r="W68" s="158"/>
      <c r="X68" s="158"/>
      <c r="Y68" s="158"/>
      <c r="Z68" s="158"/>
    </row>
    <row r="69" spans="14:26" ht="12.75">
      <c r="N69" s="480"/>
      <c r="O69" s="344"/>
      <c r="P69" s="355"/>
      <c r="Q69" s="355"/>
      <c r="R69" s="355"/>
      <c r="S69" s="355"/>
      <c r="T69" s="355"/>
      <c r="U69" s="355"/>
      <c r="V69" s="158"/>
      <c r="W69" s="158"/>
      <c r="X69" s="158"/>
      <c r="Y69" s="158"/>
      <c r="Z69" s="158"/>
    </row>
    <row r="70" spans="14:26" ht="12.75">
      <c r="N70" s="480"/>
      <c r="O70" s="344"/>
      <c r="P70" s="355"/>
      <c r="Q70" s="355"/>
      <c r="R70" s="355"/>
      <c r="S70" s="355"/>
      <c r="T70" s="355"/>
      <c r="U70" s="355"/>
      <c r="V70" s="158"/>
      <c r="W70" s="158"/>
      <c r="X70" s="158"/>
      <c r="Y70" s="158"/>
      <c r="Z70" s="158"/>
    </row>
    <row r="71" spans="14:26" ht="12.75">
      <c r="N71" s="344"/>
      <c r="O71" s="344"/>
      <c r="P71" s="355"/>
      <c r="Q71" s="355"/>
      <c r="R71" s="355"/>
      <c r="S71" s="355"/>
      <c r="T71" s="355"/>
      <c r="U71" s="355"/>
      <c r="V71" s="158"/>
      <c r="W71" s="158"/>
      <c r="X71" s="158"/>
      <c r="Y71" s="158"/>
      <c r="Z71" s="158"/>
    </row>
    <row r="72" spans="14:26" ht="12.75">
      <c r="N72" s="344"/>
      <c r="O72" s="356"/>
      <c r="P72" s="135"/>
      <c r="Q72" s="135"/>
      <c r="R72" s="135"/>
      <c r="S72" s="158"/>
      <c r="T72" s="158"/>
      <c r="U72" s="158"/>
      <c r="V72" s="158"/>
      <c r="W72" s="158"/>
      <c r="X72" s="158"/>
      <c r="Y72" s="158"/>
      <c r="Z72" s="158"/>
    </row>
    <row r="73" spans="14:26" ht="12.75">
      <c r="N73" s="344"/>
      <c r="O73" s="344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</row>
    <row r="74" spans="14:26" ht="12.75">
      <c r="N74" s="344"/>
      <c r="O74" s="344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</row>
  </sheetData>
  <mergeCells count="11">
    <mergeCell ref="W32:W34"/>
    <mergeCell ref="X32:X34"/>
    <mergeCell ref="N63:N64"/>
    <mergeCell ref="N69:N70"/>
    <mergeCell ref="N58:N59"/>
    <mergeCell ref="B32:B34"/>
    <mergeCell ref="C32:C34"/>
    <mergeCell ref="L32:L34"/>
    <mergeCell ref="L9:L11"/>
    <mergeCell ref="C9:C11"/>
    <mergeCell ref="B9:B11"/>
  </mergeCells>
  <printOptions horizontalCentered="1"/>
  <pageMargins left="0.1968503937007874" right="0.15748031496062992" top="0.2362204724409449" bottom="0.31496062992125984" header="0.15748031496062992" footer="0.31496062992125984"/>
  <pageSetup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Q44"/>
  <sheetViews>
    <sheetView view="pageBreakPreview" zoomScaleSheetLayoutView="100" workbookViewId="0" topLeftCell="A10">
      <selection activeCell="I35" sqref="I35"/>
    </sheetView>
  </sheetViews>
  <sheetFormatPr defaultColWidth="9.140625" defaultRowHeight="12.75"/>
  <cols>
    <col min="1" max="1" width="6.8515625" style="0" customWidth="1"/>
    <col min="2" max="2" width="39.7109375" style="0" customWidth="1"/>
    <col min="3" max="3" width="16.7109375" style="0" customWidth="1"/>
    <col min="4" max="4" width="15.140625" style="0" customWidth="1"/>
    <col min="5" max="5" width="13.140625" style="0" customWidth="1"/>
    <col min="6" max="6" width="13.57421875" style="0" customWidth="1"/>
    <col min="7" max="7" width="19.7109375" style="0" customWidth="1"/>
    <col min="8" max="8" width="10.57421875" style="0" customWidth="1"/>
    <col min="9" max="9" width="10.00390625" style="0" customWidth="1"/>
    <col min="10" max="10" width="10.57421875" style="0" customWidth="1"/>
    <col min="11" max="11" width="10.7109375" style="0" customWidth="1"/>
    <col min="12" max="12" width="11.28125" style="0" customWidth="1"/>
    <col min="13" max="13" width="12.8515625" style="153" customWidth="1"/>
    <col min="14" max="14" width="10.28125" style="0" customWidth="1"/>
    <col min="15" max="15" width="10.7109375" style="0" customWidth="1"/>
    <col min="17" max="17" width="11.57421875" style="0" customWidth="1"/>
    <col min="18" max="18" width="16.7109375" style="0" customWidth="1"/>
    <col min="19" max="19" width="14.00390625" style="0" customWidth="1"/>
    <col min="20" max="20" width="14.140625" style="0" customWidth="1"/>
  </cols>
  <sheetData>
    <row r="1" spans="1:11" ht="18">
      <c r="A1" s="9" t="s">
        <v>1</v>
      </c>
      <c r="E1" s="25"/>
      <c r="F1" s="25"/>
      <c r="G1" s="10"/>
      <c r="H1" s="13"/>
      <c r="J1" s="10"/>
      <c r="K1" s="12"/>
    </row>
    <row r="2" spans="1:13" ht="18">
      <c r="A2" s="23" t="s">
        <v>43</v>
      </c>
      <c r="E2" s="12"/>
      <c r="F2" s="13"/>
      <c r="G2" s="10"/>
      <c r="H2" s="13"/>
      <c r="J2" s="10"/>
      <c r="K2" s="10"/>
      <c r="L2" s="154"/>
      <c r="M2" s="10"/>
    </row>
    <row r="3" spans="1:13" ht="15" customHeight="1">
      <c r="A3" s="23"/>
      <c r="E3" s="28"/>
      <c r="F3" s="28"/>
      <c r="H3" s="12"/>
      <c r="K3" s="6"/>
      <c r="L3" s="154"/>
      <c r="M3" s="10"/>
    </row>
    <row r="4" spans="1:13" ht="14.25" customHeight="1">
      <c r="A4" s="23"/>
      <c r="E4" s="23"/>
      <c r="F4" s="23"/>
      <c r="H4" s="9"/>
      <c r="L4" s="154"/>
      <c r="M4" s="10"/>
    </row>
    <row r="5" spans="2:12" ht="15.75">
      <c r="B5" s="29" t="s">
        <v>148</v>
      </c>
      <c r="C5" s="29"/>
      <c r="D5" s="29"/>
      <c r="E5" s="29"/>
      <c r="F5" s="360"/>
      <c r="G5" s="3"/>
      <c r="H5" s="3"/>
      <c r="I5" s="3"/>
      <c r="L5" s="6"/>
    </row>
    <row r="6" spans="2:12" ht="15.75">
      <c r="B6" s="358" t="s">
        <v>115</v>
      </c>
      <c r="C6" s="358"/>
      <c r="D6" s="358"/>
      <c r="E6" s="358"/>
      <c r="F6" s="359"/>
      <c r="G6" s="333"/>
      <c r="H6" s="155"/>
      <c r="I6" s="155"/>
      <c r="L6" s="6"/>
    </row>
    <row r="7" spans="2:12" ht="12.75">
      <c r="B7" s="9"/>
      <c r="C7" s="9"/>
      <c r="D7" s="9"/>
      <c r="E7" s="9"/>
      <c r="F7" s="9"/>
      <c r="G7" s="155"/>
      <c r="H7" s="155"/>
      <c r="I7" s="155"/>
      <c r="L7" s="6"/>
    </row>
    <row r="8" spans="2:12" ht="15">
      <c r="B8" s="9" t="s">
        <v>44</v>
      </c>
      <c r="C8" s="9"/>
      <c r="D8" s="9"/>
      <c r="E8" s="9"/>
      <c r="F8" s="156"/>
      <c r="G8" s="156"/>
      <c r="H8" s="157"/>
      <c r="I8" s="157"/>
      <c r="L8" s="6"/>
    </row>
    <row r="9" spans="2:10" ht="15.75" thickBot="1">
      <c r="B9" s="32"/>
      <c r="H9" s="159"/>
      <c r="I9" s="159"/>
      <c r="J9" s="159"/>
    </row>
    <row r="10" spans="1:13" ht="12.75" customHeight="1" thickBot="1">
      <c r="A10" s="160"/>
      <c r="B10" s="33"/>
      <c r="C10" s="492" t="s">
        <v>45</v>
      </c>
      <c r="D10" s="493"/>
      <c r="E10" s="463" t="s">
        <v>46</v>
      </c>
      <c r="F10" s="464"/>
      <c r="G10" s="482" t="s">
        <v>149</v>
      </c>
      <c r="M10"/>
    </row>
    <row r="11" spans="1:13" ht="24" customHeight="1" thickBot="1">
      <c r="A11" s="161" t="s">
        <v>2</v>
      </c>
      <c r="B11" s="33"/>
      <c r="C11" s="494">
        <v>0.9</v>
      </c>
      <c r="D11" s="495"/>
      <c r="E11" s="465"/>
      <c r="F11" s="491"/>
      <c r="G11" s="483"/>
      <c r="M11"/>
    </row>
    <row r="12" spans="1:13" ht="12.75" customHeight="1">
      <c r="A12" s="161"/>
      <c r="B12" s="35" t="s">
        <v>0</v>
      </c>
      <c r="C12" s="496" t="s">
        <v>21</v>
      </c>
      <c r="D12" s="498" t="s">
        <v>22</v>
      </c>
      <c r="E12" s="490" t="s">
        <v>47</v>
      </c>
      <c r="F12" s="486" t="s">
        <v>22</v>
      </c>
      <c r="G12" s="483"/>
      <c r="M12"/>
    </row>
    <row r="13" spans="1:13" ht="12.75" customHeight="1">
      <c r="A13" s="161"/>
      <c r="B13" s="34"/>
      <c r="C13" s="497"/>
      <c r="D13" s="499"/>
      <c r="E13" s="466"/>
      <c r="F13" s="487"/>
      <c r="G13" s="483"/>
      <c r="M13"/>
    </row>
    <row r="14" spans="1:13" ht="12.75" customHeight="1">
      <c r="A14" s="161"/>
      <c r="B14" s="34"/>
      <c r="C14" s="497"/>
      <c r="D14" s="499"/>
      <c r="E14" s="466"/>
      <c r="F14" s="487"/>
      <c r="G14" s="483"/>
      <c r="M14"/>
    </row>
    <row r="15" spans="1:13" ht="13.5" customHeight="1" thickBot="1">
      <c r="A15" s="161"/>
      <c r="B15" s="39"/>
      <c r="C15" s="497"/>
      <c r="D15" s="499"/>
      <c r="E15" s="466"/>
      <c r="F15" s="487"/>
      <c r="G15" s="484"/>
      <c r="M15"/>
    </row>
    <row r="16" spans="1:7" s="164" customFormat="1" ht="12.75" customHeight="1" thickBot="1">
      <c r="A16" s="86"/>
      <c r="B16" s="110">
        <v>0</v>
      </c>
      <c r="C16" s="87">
        <v>1</v>
      </c>
      <c r="D16" s="162">
        <v>2</v>
      </c>
      <c r="E16" s="88">
        <v>3</v>
      </c>
      <c r="F16" s="87">
        <v>4</v>
      </c>
      <c r="G16" s="163" t="s">
        <v>48</v>
      </c>
    </row>
    <row r="17" spans="1:13" ht="15" customHeight="1" thickBot="1">
      <c r="A17" s="165">
        <v>1</v>
      </c>
      <c r="B17" s="166" t="s">
        <v>49</v>
      </c>
      <c r="C17" s="167">
        <v>82.5</v>
      </c>
      <c r="D17" s="168">
        <f>C17*$C$33</f>
        <v>2957.4331839169563</v>
      </c>
      <c r="E17" s="169">
        <v>0</v>
      </c>
      <c r="F17" s="170">
        <v>0</v>
      </c>
      <c r="G17" s="171">
        <f>D17+F17</f>
        <v>2957.4331839169563</v>
      </c>
      <c r="M17"/>
    </row>
    <row r="18" spans="1:13" ht="16.5" thickBot="1">
      <c r="A18" s="172">
        <v>2</v>
      </c>
      <c r="B18" s="173" t="s">
        <v>50</v>
      </c>
      <c r="C18" s="174">
        <v>112.5</v>
      </c>
      <c r="D18" s="175">
        <f>C18*$C$33</f>
        <v>4032.863432614031</v>
      </c>
      <c r="E18" s="176">
        <v>0</v>
      </c>
      <c r="F18" s="170">
        <v>0</v>
      </c>
      <c r="G18" s="171">
        <f>D18+F18</f>
        <v>4032.863432614031</v>
      </c>
      <c r="M18"/>
    </row>
    <row r="19" spans="1:13" ht="16.5" thickBot="1">
      <c r="A19" s="172">
        <v>4</v>
      </c>
      <c r="B19" s="173" t="s">
        <v>51</v>
      </c>
      <c r="C19" s="174">
        <v>33.33</v>
      </c>
      <c r="D19" s="175">
        <f>C19*$C$33</f>
        <v>1194.8030063024503</v>
      </c>
      <c r="E19" s="176">
        <v>0</v>
      </c>
      <c r="F19" s="170">
        <v>0</v>
      </c>
      <c r="G19" s="171">
        <f>D19+F19</f>
        <v>1194.8030063024503</v>
      </c>
      <c r="M19"/>
    </row>
    <row r="20" spans="1:13" ht="18.75" customHeight="1" thickBot="1">
      <c r="A20" s="177"/>
      <c r="B20" s="178" t="s">
        <v>52</v>
      </c>
      <c r="C20" s="179">
        <f>SUM(C17:C19)</f>
        <v>228.32999999999998</v>
      </c>
      <c r="D20" s="180">
        <f>SUM(D17:D19)</f>
        <v>8185.099622833437</v>
      </c>
      <c r="E20" s="181">
        <f>SUM(E17:E19)</f>
        <v>0</v>
      </c>
      <c r="F20" s="179">
        <f>SUM(F17:F19)</f>
        <v>0</v>
      </c>
      <c r="G20" s="180">
        <f>SUM(G17:G19)</f>
        <v>8185.099622833437</v>
      </c>
      <c r="M20"/>
    </row>
    <row r="21" spans="1:13" ht="16.5" thickBot="1">
      <c r="A21" s="182">
        <v>1</v>
      </c>
      <c r="B21" s="183" t="s">
        <v>53</v>
      </c>
      <c r="C21" s="184">
        <v>839</v>
      </c>
      <c r="D21" s="185">
        <f aca="true" t="shared" si="0" ref="D21:D28">C21*$C$33</f>
        <v>30076.19928856153</v>
      </c>
      <c r="E21" s="186">
        <v>0</v>
      </c>
      <c r="F21" s="170">
        <v>0</v>
      </c>
      <c r="G21" s="171">
        <f aca="true" t="shared" si="1" ref="G21:G28">D21+F21</f>
        <v>30076.19928856153</v>
      </c>
      <c r="M21"/>
    </row>
    <row r="22" spans="1:13" ht="16.5" thickBot="1">
      <c r="A22" s="172">
        <v>2</v>
      </c>
      <c r="B22" s="187" t="s">
        <v>49</v>
      </c>
      <c r="C22" s="174">
        <v>95.5</v>
      </c>
      <c r="D22" s="175">
        <f t="shared" si="0"/>
        <v>3423.4529583523554</v>
      </c>
      <c r="E22" s="176">
        <v>0</v>
      </c>
      <c r="F22" s="170">
        <v>0</v>
      </c>
      <c r="G22" s="171">
        <f t="shared" si="1"/>
        <v>3423.4529583523554</v>
      </c>
      <c r="M22"/>
    </row>
    <row r="23" spans="1:13" ht="16.5" thickBot="1">
      <c r="A23" s="182">
        <v>3</v>
      </c>
      <c r="B23" s="188" t="s">
        <v>54</v>
      </c>
      <c r="C23" s="189">
        <v>396.48</v>
      </c>
      <c r="D23" s="190">
        <f t="shared" si="0"/>
        <v>14212.886166780543</v>
      </c>
      <c r="E23" s="191">
        <v>0</v>
      </c>
      <c r="F23" s="170">
        <v>0</v>
      </c>
      <c r="G23" s="171">
        <f t="shared" si="1"/>
        <v>14212.886166780543</v>
      </c>
      <c r="M23"/>
    </row>
    <row r="24" spans="1:13" ht="16.5" thickBot="1">
      <c r="A24" s="172">
        <v>4</v>
      </c>
      <c r="B24" s="173" t="s">
        <v>55</v>
      </c>
      <c r="C24" s="174">
        <v>416.5</v>
      </c>
      <c r="D24" s="175">
        <f t="shared" si="0"/>
        <v>14930.556619411058</v>
      </c>
      <c r="E24" s="176">
        <v>0</v>
      </c>
      <c r="F24" s="192">
        <v>0</v>
      </c>
      <c r="G24" s="171">
        <f t="shared" si="1"/>
        <v>14930.556619411058</v>
      </c>
      <c r="M24"/>
    </row>
    <row r="25" spans="1:13" ht="15.75">
      <c r="A25" s="193">
        <v>5</v>
      </c>
      <c r="B25" s="194" t="s">
        <v>29</v>
      </c>
      <c r="C25" s="189">
        <v>550</v>
      </c>
      <c r="D25" s="190">
        <f t="shared" si="0"/>
        <v>19716.22122611304</v>
      </c>
      <c r="E25" s="191">
        <v>0</v>
      </c>
      <c r="F25" s="195">
        <v>0</v>
      </c>
      <c r="G25" s="196">
        <f t="shared" si="1"/>
        <v>19716.22122611304</v>
      </c>
      <c r="M25"/>
    </row>
    <row r="26" spans="1:13" ht="15.75">
      <c r="A26" s="172">
        <v>6</v>
      </c>
      <c r="B26" s="173" t="s">
        <v>56</v>
      </c>
      <c r="C26" s="174">
        <v>213</v>
      </c>
      <c r="D26" s="197">
        <f t="shared" si="0"/>
        <v>7635.5547657492325</v>
      </c>
      <c r="E26" s="198">
        <v>0</v>
      </c>
      <c r="F26" s="199">
        <v>0</v>
      </c>
      <c r="G26" s="200">
        <f t="shared" si="1"/>
        <v>7635.5547657492325</v>
      </c>
      <c r="M26"/>
    </row>
    <row r="27" spans="1:13" ht="15.75">
      <c r="A27" s="172">
        <v>7</v>
      </c>
      <c r="B27" s="173" t="s">
        <v>57</v>
      </c>
      <c r="C27" s="174">
        <v>165.5</v>
      </c>
      <c r="D27" s="197">
        <f t="shared" si="0"/>
        <v>5932.790205312197</v>
      </c>
      <c r="E27" s="198">
        <v>0</v>
      </c>
      <c r="F27" s="199">
        <v>0</v>
      </c>
      <c r="G27" s="200">
        <f t="shared" si="1"/>
        <v>5932.790205312197</v>
      </c>
      <c r="M27"/>
    </row>
    <row r="28" spans="1:13" ht="16.5" thickBot="1">
      <c r="A28" s="69">
        <v>8</v>
      </c>
      <c r="B28" s="194" t="s">
        <v>58</v>
      </c>
      <c r="C28" s="189">
        <v>359.5</v>
      </c>
      <c r="D28" s="201">
        <f t="shared" si="0"/>
        <v>12887.239146886615</v>
      </c>
      <c r="E28" s="202">
        <v>0</v>
      </c>
      <c r="F28" s="203">
        <v>0</v>
      </c>
      <c r="G28" s="204">
        <f t="shared" si="1"/>
        <v>12887.239146886615</v>
      </c>
      <c r="M28"/>
    </row>
    <row r="29" spans="1:13" ht="15.75" thickBot="1">
      <c r="A29" s="177"/>
      <c r="B29" s="178" t="s">
        <v>59</v>
      </c>
      <c r="C29" s="179">
        <f>SUM(C21:C28)</f>
        <v>3035.48</v>
      </c>
      <c r="D29" s="180">
        <f>SUM(D21:D28)</f>
        <v>108814.90037716656</v>
      </c>
      <c r="E29" s="181">
        <f>SUM(E21:E28)</f>
        <v>0</v>
      </c>
      <c r="F29" s="179">
        <f>SUM(F21:F28)</f>
        <v>0</v>
      </c>
      <c r="G29" s="180">
        <f>SUM(G21:G28)</f>
        <v>108814.90037716656</v>
      </c>
      <c r="M29"/>
    </row>
    <row r="30" spans="1:7" s="1" customFormat="1" ht="16.5" thickBot="1">
      <c r="A30" s="205"/>
      <c r="B30" s="206" t="s">
        <v>60</v>
      </c>
      <c r="C30" s="207">
        <f>C20+C29</f>
        <v>3263.81</v>
      </c>
      <c r="D30" s="208">
        <f>D20+D29</f>
        <v>117000</v>
      </c>
      <c r="E30" s="209">
        <f>E20+E29</f>
        <v>0</v>
      </c>
      <c r="F30" s="210">
        <f>F29</f>
        <v>0</v>
      </c>
      <c r="G30" s="211">
        <f>G20+G29</f>
        <v>117000</v>
      </c>
    </row>
    <row r="31" spans="2:7" s="1" customFormat="1" ht="15.75">
      <c r="B31" s="55" t="s">
        <v>31</v>
      </c>
      <c r="C31" s="212">
        <f>D35*90%</f>
        <v>105300</v>
      </c>
      <c r="D31" s="212"/>
      <c r="E31" s="213">
        <f>D35*10%</f>
        <v>11700</v>
      </c>
      <c r="F31" s="214">
        <f>D35*10%</f>
        <v>11700</v>
      </c>
      <c r="G31" s="215"/>
    </row>
    <row r="32" spans="1:13" ht="15.75">
      <c r="A32" s="1"/>
      <c r="B32" s="55" t="s">
        <v>61</v>
      </c>
      <c r="C32" s="212">
        <f>F37</f>
        <v>11700</v>
      </c>
      <c r="D32" s="212"/>
      <c r="E32" s="213">
        <v>0</v>
      </c>
      <c r="F32" s="216"/>
      <c r="H32" s="1"/>
      <c r="I32" s="1"/>
      <c r="J32" s="1"/>
      <c r="M32"/>
    </row>
    <row r="33" spans="2:13" ht="15.75">
      <c r="B33" s="59" t="s">
        <v>32</v>
      </c>
      <c r="C33" s="217">
        <f>(C31+C32)/C30</f>
        <v>35.847674956569165</v>
      </c>
      <c r="D33" s="217"/>
      <c r="E33" s="218">
        <v>0</v>
      </c>
      <c r="G33" s="215"/>
      <c r="H33" s="219"/>
      <c r="I33" s="219"/>
      <c r="J33" s="219"/>
      <c r="K33" s="485"/>
      <c r="L33" s="485"/>
      <c r="M33" s="485"/>
    </row>
    <row r="34" spans="8:17" ht="15.75" customHeight="1" thickBot="1">
      <c r="H34" s="6"/>
      <c r="I34" s="6"/>
      <c r="J34" s="6"/>
      <c r="O34" s="67"/>
      <c r="P34" s="67"/>
      <c r="Q34" s="67"/>
    </row>
    <row r="35" spans="2:17" ht="49.5" customHeight="1" thickBot="1">
      <c r="B35" s="80" t="s">
        <v>147</v>
      </c>
      <c r="C35" s="220"/>
      <c r="D35" s="488">
        <v>117000</v>
      </c>
      <c r="E35" s="489"/>
      <c r="F35" s="221"/>
      <c r="G35" s="1"/>
      <c r="H35" s="222"/>
      <c r="O35" s="67"/>
      <c r="P35" s="67"/>
      <c r="Q35" s="67"/>
    </row>
    <row r="36" spans="5:10" s="3" customFormat="1" ht="38.25" customHeight="1">
      <c r="E36" s="223" t="s">
        <v>62</v>
      </c>
      <c r="F36" s="4">
        <f>D35*10%</f>
        <v>11700</v>
      </c>
      <c r="H36" s="224"/>
      <c r="I36" s="224"/>
      <c r="J36"/>
    </row>
    <row r="37" spans="2:10" s="3" customFormat="1" ht="16.5" customHeight="1">
      <c r="B37" s="155" t="s">
        <v>63</v>
      </c>
      <c r="C37" s="3" t="s">
        <v>64</v>
      </c>
      <c r="D37" s="4">
        <f>C31</f>
        <v>105300</v>
      </c>
      <c r="E37" s="11">
        <f>D37/$D$40</f>
        <v>1</v>
      </c>
      <c r="F37" s="4">
        <f>$F$36*E37</f>
        <v>11700</v>
      </c>
      <c r="H37" s="224"/>
      <c r="I37" s="225"/>
      <c r="J37"/>
    </row>
    <row r="38" spans="2:10" s="3" customFormat="1" ht="16.5" customHeight="1">
      <c r="B38" s="155" t="s">
        <v>65</v>
      </c>
      <c r="C38" s="3" t="s">
        <v>66</v>
      </c>
      <c r="D38" s="4"/>
      <c r="E38" s="11">
        <f>D38/$D$40</f>
        <v>0</v>
      </c>
      <c r="F38" s="4">
        <f>$F$36*E38</f>
        <v>0</v>
      </c>
      <c r="H38" s="224"/>
      <c r="I38" s="224"/>
      <c r="J38"/>
    </row>
    <row r="39" spans="2:10" s="3" customFormat="1" ht="16.5" customHeight="1">
      <c r="B39" s="155" t="s">
        <v>67</v>
      </c>
      <c r="C39" s="3" t="s">
        <v>68</v>
      </c>
      <c r="D39" s="4"/>
      <c r="E39" s="11">
        <f>D39/$D$40</f>
        <v>0</v>
      </c>
      <c r="F39" s="4">
        <f>$F$36*E39</f>
        <v>0</v>
      </c>
      <c r="H39" s="224"/>
      <c r="I39" s="224"/>
      <c r="J39"/>
    </row>
    <row r="40" spans="2:10" s="3" customFormat="1" ht="15" customHeight="1">
      <c r="B40" s="226" t="s">
        <v>161</v>
      </c>
      <c r="C40" s="155" t="s">
        <v>69</v>
      </c>
      <c r="D40" s="227">
        <f>SUM(D37:D39)</f>
        <v>105300</v>
      </c>
      <c r="E40" s="228">
        <f>D40/$D$40</f>
        <v>1</v>
      </c>
      <c r="F40" s="227">
        <f>SUM(F37:F39)</f>
        <v>11700</v>
      </c>
      <c r="H40" s="224"/>
      <c r="I40" s="224"/>
      <c r="J40"/>
    </row>
    <row r="41" spans="8:10" s="3" customFormat="1" ht="14.25" customHeight="1">
      <c r="H41" s="224"/>
      <c r="I41" s="224"/>
      <c r="J41"/>
    </row>
    <row r="42" ht="12.75">
      <c r="L42" s="6"/>
    </row>
    <row r="43" spans="2:7" ht="12.75">
      <c r="B43" s="226" t="s">
        <v>33</v>
      </c>
      <c r="E43" s="9"/>
      <c r="F43" s="219"/>
      <c r="G43" s="1"/>
    </row>
    <row r="44" spans="2:6" ht="12.75">
      <c r="B44" s="226" t="s">
        <v>70</v>
      </c>
      <c r="F44" s="1"/>
    </row>
  </sheetData>
  <mergeCells count="10">
    <mergeCell ref="G10:G15"/>
    <mergeCell ref="K33:M33"/>
    <mergeCell ref="F12:F15"/>
    <mergeCell ref="D35:E35"/>
    <mergeCell ref="E12:E15"/>
    <mergeCell ref="E10:F11"/>
    <mergeCell ref="C10:D10"/>
    <mergeCell ref="C11:D11"/>
    <mergeCell ref="C12:C15"/>
    <mergeCell ref="D12:D15"/>
  </mergeCells>
  <printOptions/>
  <pageMargins left="0.85" right="0.2" top="0.53" bottom="0.48" header="0.27" footer="0.5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Q44"/>
  <sheetViews>
    <sheetView view="pageBreakPreview" zoomScaleSheetLayoutView="100" workbookViewId="0" topLeftCell="A7">
      <selection activeCell="K27" sqref="K27"/>
    </sheetView>
  </sheetViews>
  <sheetFormatPr defaultColWidth="9.140625" defaultRowHeight="12.75"/>
  <cols>
    <col min="1" max="1" width="6.8515625" style="0" customWidth="1"/>
    <col min="2" max="2" width="39.7109375" style="0" customWidth="1"/>
    <col min="3" max="3" width="16.7109375" style="0" customWidth="1"/>
    <col min="4" max="4" width="15.140625" style="0" customWidth="1"/>
    <col min="5" max="5" width="13.140625" style="0" customWidth="1"/>
    <col min="6" max="6" width="13.57421875" style="0" customWidth="1"/>
    <col min="7" max="7" width="19.7109375" style="0" customWidth="1"/>
    <col min="8" max="8" width="10.57421875" style="0" customWidth="1"/>
    <col min="9" max="9" width="10.00390625" style="0" customWidth="1"/>
    <col min="10" max="10" width="10.57421875" style="0" customWidth="1"/>
    <col min="11" max="11" width="10.7109375" style="0" customWidth="1"/>
    <col min="12" max="12" width="11.28125" style="0" customWidth="1"/>
    <col min="13" max="13" width="12.8515625" style="153" customWidth="1"/>
    <col min="14" max="14" width="10.28125" style="0" customWidth="1"/>
    <col min="15" max="15" width="10.7109375" style="0" customWidth="1"/>
    <col min="17" max="17" width="11.57421875" style="0" customWidth="1"/>
    <col min="18" max="18" width="16.7109375" style="0" customWidth="1"/>
    <col min="19" max="19" width="14.00390625" style="0" customWidth="1"/>
    <col min="20" max="20" width="14.140625" style="0" customWidth="1"/>
  </cols>
  <sheetData>
    <row r="1" spans="1:11" ht="18">
      <c r="A1" s="9" t="s">
        <v>1</v>
      </c>
      <c r="E1" s="25"/>
      <c r="F1" s="25"/>
      <c r="G1" s="10"/>
      <c r="H1" s="13"/>
      <c r="J1" s="10"/>
      <c r="K1" s="12"/>
    </row>
    <row r="2" spans="1:13" ht="18">
      <c r="A2" s="23" t="s">
        <v>43</v>
      </c>
      <c r="E2" s="12"/>
      <c r="F2" s="13"/>
      <c r="G2" s="10"/>
      <c r="H2" s="13"/>
      <c r="J2" s="10"/>
      <c r="K2" s="10"/>
      <c r="L2" s="154"/>
      <c r="M2" s="10"/>
    </row>
    <row r="3" spans="1:13" ht="15" customHeight="1">
      <c r="A3" s="23"/>
      <c r="E3" s="28"/>
      <c r="F3" s="28"/>
      <c r="H3" s="12"/>
      <c r="K3" s="6"/>
      <c r="L3" s="154"/>
      <c r="M3" s="10"/>
    </row>
    <row r="4" spans="1:13" ht="14.25" customHeight="1">
      <c r="A4" s="23"/>
      <c r="E4" s="23"/>
      <c r="F4" s="23"/>
      <c r="H4" s="9"/>
      <c r="L4" s="154"/>
      <c r="M4" s="10"/>
    </row>
    <row r="5" spans="2:12" ht="15.75">
      <c r="B5" s="29" t="s">
        <v>150</v>
      </c>
      <c r="C5" s="29"/>
      <c r="D5" s="29"/>
      <c r="E5" s="29"/>
      <c r="F5" s="93"/>
      <c r="G5" s="3"/>
      <c r="H5" s="3"/>
      <c r="I5" s="3"/>
      <c r="L5" s="6"/>
    </row>
    <row r="6" spans="2:12" ht="15.75">
      <c r="B6" s="332" t="s">
        <v>115</v>
      </c>
      <c r="C6" s="332"/>
      <c r="D6" s="332"/>
      <c r="E6" s="332"/>
      <c r="F6" s="93"/>
      <c r="G6" s="333"/>
      <c r="H6" s="155"/>
      <c r="I6" s="155"/>
      <c r="L6" s="6"/>
    </row>
    <row r="7" spans="2:12" ht="12.75">
      <c r="B7" s="9"/>
      <c r="C7" s="9"/>
      <c r="D7" s="9"/>
      <c r="E7" s="9"/>
      <c r="F7" s="9"/>
      <c r="G7" s="155"/>
      <c r="H7" s="155"/>
      <c r="I7" s="155"/>
      <c r="L7" s="6"/>
    </row>
    <row r="8" spans="2:12" ht="15">
      <c r="B8" s="9" t="s">
        <v>44</v>
      </c>
      <c r="C8" s="9"/>
      <c r="D8" s="9"/>
      <c r="E8" s="9"/>
      <c r="F8" s="156"/>
      <c r="G8" s="156"/>
      <c r="H8" s="157"/>
      <c r="I8" s="157"/>
      <c r="L8" s="6"/>
    </row>
    <row r="9" spans="2:9" ht="15.75" thickBot="1">
      <c r="B9" s="32"/>
      <c r="H9" s="159"/>
      <c r="I9" s="159"/>
    </row>
    <row r="10" spans="1:13" ht="12.75" customHeight="1" thickBot="1">
      <c r="A10" s="160"/>
      <c r="B10" s="33"/>
      <c r="C10" s="492" t="s">
        <v>45</v>
      </c>
      <c r="D10" s="493"/>
      <c r="E10" s="463" t="s">
        <v>46</v>
      </c>
      <c r="F10" s="464"/>
      <c r="G10" s="482" t="s">
        <v>151</v>
      </c>
      <c r="M10"/>
    </row>
    <row r="11" spans="1:13" ht="24" customHeight="1" thickBot="1">
      <c r="A11" s="161" t="s">
        <v>2</v>
      </c>
      <c r="B11" s="33"/>
      <c r="C11" s="494">
        <v>0.9</v>
      </c>
      <c r="D11" s="495"/>
      <c r="E11" s="465"/>
      <c r="F11" s="491"/>
      <c r="G11" s="483"/>
      <c r="M11"/>
    </row>
    <row r="12" spans="1:13" ht="12.75" customHeight="1">
      <c r="A12" s="161"/>
      <c r="B12" s="35" t="s">
        <v>0</v>
      </c>
      <c r="C12" s="496" t="s">
        <v>21</v>
      </c>
      <c r="D12" s="498" t="s">
        <v>22</v>
      </c>
      <c r="E12" s="490" t="s">
        <v>47</v>
      </c>
      <c r="F12" s="486" t="s">
        <v>22</v>
      </c>
      <c r="G12" s="483"/>
      <c r="M12"/>
    </row>
    <row r="13" spans="1:13" ht="12.75" customHeight="1">
      <c r="A13" s="161"/>
      <c r="B13" s="34"/>
      <c r="C13" s="497"/>
      <c r="D13" s="499"/>
      <c r="E13" s="466"/>
      <c r="F13" s="487"/>
      <c r="G13" s="483"/>
      <c r="M13"/>
    </row>
    <row r="14" spans="1:13" ht="12.75" customHeight="1">
      <c r="A14" s="161"/>
      <c r="B14" s="34"/>
      <c r="C14" s="497"/>
      <c r="D14" s="499"/>
      <c r="E14" s="466"/>
      <c r="F14" s="487"/>
      <c r="G14" s="483"/>
      <c r="M14"/>
    </row>
    <row r="15" spans="1:13" ht="13.5" customHeight="1" thickBot="1">
      <c r="A15" s="161"/>
      <c r="B15" s="39"/>
      <c r="C15" s="497"/>
      <c r="D15" s="499"/>
      <c r="E15" s="466"/>
      <c r="F15" s="487"/>
      <c r="G15" s="484"/>
      <c r="M15"/>
    </row>
    <row r="16" spans="1:7" s="164" customFormat="1" ht="12.75" customHeight="1" thickBot="1">
      <c r="A16" s="86"/>
      <c r="B16" s="110">
        <v>0</v>
      </c>
      <c r="C16" s="87">
        <v>1</v>
      </c>
      <c r="D16" s="162">
        <v>2</v>
      </c>
      <c r="E16" s="88">
        <v>3</v>
      </c>
      <c r="F16" s="87">
        <v>4</v>
      </c>
      <c r="G16" s="163" t="s">
        <v>48</v>
      </c>
    </row>
    <row r="17" spans="1:13" ht="15" customHeight="1" thickBot="1">
      <c r="A17" s="165">
        <v>1</v>
      </c>
      <c r="B17" s="166" t="s">
        <v>49</v>
      </c>
      <c r="C17" s="167">
        <v>82.5</v>
      </c>
      <c r="D17" s="168">
        <f>C17*$C$33</f>
        <v>4958.62963836743</v>
      </c>
      <c r="E17" s="169">
        <v>0</v>
      </c>
      <c r="F17" s="170">
        <v>0</v>
      </c>
      <c r="G17" s="171">
        <f>D17+F17</f>
        <v>4958.62963836743</v>
      </c>
      <c r="M17"/>
    </row>
    <row r="18" spans="1:13" ht="16.5" thickBot="1">
      <c r="A18" s="172">
        <v>2</v>
      </c>
      <c r="B18" s="173" t="s">
        <v>50</v>
      </c>
      <c r="C18" s="174">
        <v>112.5</v>
      </c>
      <c r="D18" s="175">
        <f>C18*$C$33</f>
        <v>6761.7676886828585</v>
      </c>
      <c r="E18" s="176">
        <v>0</v>
      </c>
      <c r="F18" s="170">
        <v>0</v>
      </c>
      <c r="G18" s="171">
        <f>D18+F18</f>
        <v>6761.7676886828585</v>
      </c>
      <c r="M18"/>
    </row>
    <row r="19" spans="1:13" ht="16.5" thickBot="1">
      <c r="A19" s="172">
        <v>4</v>
      </c>
      <c r="B19" s="173" t="s">
        <v>51</v>
      </c>
      <c r="C19" s="174">
        <v>33.33</v>
      </c>
      <c r="D19" s="175">
        <f>C19*$C$33</f>
        <v>2003.2863739004415</v>
      </c>
      <c r="E19" s="176">
        <v>0</v>
      </c>
      <c r="F19" s="170">
        <v>0</v>
      </c>
      <c r="G19" s="171">
        <f>D19+F19</f>
        <v>2003.2863739004415</v>
      </c>
      <c r="M19"/>
    </row>
    <row r="20" spans="1:13" ht="18.75" customHeight="1" thickBot="1">
      <c r="A20" s="177"/>
      <c r="B20" s="178" t="s">
        <v>52</v>
      </c>
      <c r="C20" s="179">
        <f>SUM(C17:C19)</f>
        <v>228.32999999999998</v>
      </c>
      <c r="D20" s="180">
        <f>SUM(D17:D19)</f>
        <v>13723.683700950729</v>
      </c>
      <c r="E20" s="181">
        <f>SUM(E17:E19)</f>
        <v>0</v>
      </c>
      <c r="F20" s="179">
        <f>SUM(F17:F19)</f>
        <v>0</v>
      </c>
      <c r="G20" s="180">
        <f>SUM(G17:G19)</f>
        <v>13723.683700950729</v>
      </c>
      <c r="M20"/>
    </row>
    <row r="21" spans="1:13" ht="16.5" thickBot="1">
      <c r="A21" s="182">
        <v>1</v>
      </c>
      <c r="B21" s="183" t="s">
        <v>53</v>
      </c>
      <c r="C21" s="184">
        <v>839</v>
      </c>
      <c r="D21" s="185">
        <f aca="true" t="shared" si="0" ref="D21:D28">C21*$C$33</f>
        <v>50427.76080715483</v>
      </c>
      <c r="E21" s="186">
        <v>0</v>
      </c>
      <c r="F21" s="170">
        <v>0</v>
      </c>
      <c r="G21" s="171">
        <f aca="true" t="shared" si="1" ref="G21:G28">D21+F21</f>
        <v>50427.76080715483</v>
      </c>
      <c r="M21"/>
    </row>
    <row r="22" spans="1:13" ht="16.5" thickBot="1">
      <c r="A22" s="172">
        <v>2</v>
      </c>
      <c r="B22" s="187" t="s">
        <v>49</v>
      </c>
      <c r="C22" s="174">
        <v>95.5</v>
      </c>
      <c r="D22" s="175">
        <f t="shared" si="0"/>
        <v>5739.989460170782</v>
      </c>
      <c r="E22" s="176">
        <v>0</v>
      </c>
      <c r="F22" s="170">
        <v>0</v>
      </c>
      <c r="G22" s="171">
        <f t="shared" si="1"/>
        <v>5739.989460170782</v>
      </c>
      <c r="M22"/>
    </row>
    <row r="23" spans="1:13" ht="16.5" thickBot="1">
      <c r="A23" s="182">
        <v>3</v>
      </c>
      <c r="B23" s="188" t="s">
        <v>54</v>
      </c>
      <c r="C23" s="189">
        <v>396.48</v>
      </c>
      <c r="D23" s="190">
        <f t="shared" si="0"/>
        <v>23830.27247296871</v>
      </c>
      <c r="E23" s="191">
        <v>0</v>
      </c>
      <c r="F23" s="170">
        <v>0</v>
      </c>
      <c r="G23" s="171">
        <f t="shared" si="1"/>
        <v>23830.27247296871</v>
      </c>
      <c r="M23"/>
    </row>
    <row r="24" spans="1:13" ht="16.5" thickBot="1">
      <c r="A24" s="172">
        <v>4</v>
      </c>
      <c r="B24" s="173" t="s">
        <v>55</v>
      </c>
      <c r="C24" s="174">
        <v>416.5</v>
      </c>
      <c r="D24" s="175">
        <f t="shared" si="0"/>
        <v>25033.566598545873</v>
      </c>
      <c r="E24" s="176">
        <v>0</v>
      </c>
      <c r="F24" s="192">
        <v>0</v>
      </c>
      <c r="G24" s="171">
        <f t="shared" si="1"/>
        <v>25033.566598545873</v>
      </c>
      <c r="M24"/>
    </row>
    <row r="25" spans="1:13" ht="15.75">
      <c r="A25" s="193">
        <v>5</v>
      </c>
      <c r="B25" s="194" t="s">
        <v>29</v>
      </c>
      <c r="C25" s="189">
        <v>550</v>
      </c>
      <c r="D25" s="190">
        <f t="shared" si="0"/>
        <v>33057.53092244953</v>
      </c>
      <c r="E25" s="191">
        <v>0</v>
      </c>
      <c r="F25" s="195">
        <v>0</v>
      </c>
      <c r="G25" s="196">
        <f t="shared" si="1"/>
        <v>33057.53092244953</v>
      </c>
      <c r="M25"/>
    </row>
    <row r="26" spans="1:13" ht="15.75">
      <c r="A26" s="172">
        <v>6</v>
      </c>
      <c r="B26" s="173" t="s">
        <v>56</v>
      </c>
      <c r="C26" s="174">
        <v>213</v>
      </c>
      <c r="D26" s="197">
        <f t="shared" si="0"/>
        <v>12802.280157239546</v>
      </c>
      <c r="E26" s="198">
        <v>0</v>
      </c>
      <c r="F26" s="199">
        <v>0</v>
      </c>
      <c r="G26" s="200">
        <f t="shared" si="1"/>
        <v>12802.280157239546</v>
      </c>
      <c r="M26"/>
    </row>
    <row r="27" spans="1:13" ht="15.75">
      <c r="A27" s="172">
        <v>7</v>
      </c>
      <c r="B27" s="173" t="s">
        <v>57</v>
      </c>
      <c r="C27" s="174">
        <v>165.5</v>
      </c>
      <c r="D27" s="197">
        <f t="shared" si="0"/>
        <v>9947.31157757345</v>
      </c>
      <c r="E27" s="198">
        <v>0</v>
      </c>
      <c r="F27" s="199">
        <v>0</v>
      </c>
      <c r="G27" s="200">
        <f t="shared" si="1"/>
        <v>9947.31157757345</v>
      </c>
      <c r="M27"/>
    </row>
    <row r="28" spans="1:13" ht="16.5" thickBot="1">
      <c r="A28" s="69">
        <v>8</v>
      </c>
      <c r="B28" s="194" t="s">
        <v>58</v>
      </c>
      <c r="C28" s="189">
        <v>359.5</v>
      </c>
      <c r="D28" s="201">
        <f t="shared" si="0"/>
        <v>21607.604302946558</v>
      </c>
      <c r="E28" s="202">
        <v>0</v>
      </c>
      <c r="F28" s="203">
        <v>0</v>
      </c>
      <c r="G28" s="204">
        <f t="shared" si="1"/>
        <v>21607.604302946558</v>
      </c>
      <c r="M28"/>
    </row>
    <row r="29" spans="1:13" ht="15.75" thickBot="1">
      <c r="A29" s="177"/>
      <c r="B29" s="178" t="s">
        <v>59</v>
      </c>
      <c r="C29" s="179">
        <f>SUM(C21:C28)</f>
        <v>3035.48</v>
      </c>
      <c r="D29" s="180">
        <f>SUM(D21:D28)</f>
        <v>182446.31629904927</v>
      </c>
      <c r="E29" s="181">
        <f>SUM(E21:E28)</f>
        <v>0</v>
      </c>
      <c r="F29" s="179">
        <f>SUM(F21:F28)</f>
        <v>0</v>
      </c>
      <c r="G29" s="180">
        <f>SUM(G21:G28)</f>
        <v>182446.31629904927</v>
      </c>
      <c r="M29"/>
    </row>
    <row r="30" spans="1:7" s="1" customFormat="1" ht="16.5" thickBot="1">
      <c r="A30" s="205"/>
      <c r="B30" s="206" t="s">
        <v>60</v>
      </c>
      <c r="C30" s="207">
        <f>C20+C29</f>
        <v>3263.81</v>
      </c>
      <c r="D30" s="208">
        <f>D20+D29</f>
        <v>196170</v>
      </c>
      <c r="E30" s="209">
        <f>E20+E29</f>
        <v>0</v>
      </c>
      <c r="F30" s="210">
        <f>F29</f>
        <v>0</v>
      </c>
      <c r="G30" s="211">
        <f>G20+G29</f>
        <v>196170</v>
      </c>
    </row>
    <row r="31" spans="2:7" s="1" customFormat="1" ht="15.75">
      <c r="B31" s="55" t="s">
        <v>31</v>
      </c>
      <c r="C31" s="212">
        <f>D35*90%</f>
        <v>176553</v>
      </c>
      <c r="D31" s="212"/>
      <c r="E31" s="213">
        <f>D35*10%</f>
        <v>19617</v>
      </c>
      <c r="F31" s="214">
        <f>D35*10%</f>
        <v>19617</v>
      </c>
      <c r="G31" s="215"/>
    </row>
    <row r="32" spans="1:13" ht="15.75">
      <c r="A32" s="1"/>
      <c r="B32" s="55" t="s">
        <v>61</v>
      </c>
      <c r="C32" s="212">
        <f>F37</f>
        <v>19617</v>
      </c>
      <c r="D32" s="212"/>
      <c r="E32" s="213">
        <v>0</v>
      </c>
      <c r="F32" s="216"/>
      <c r="H32" s="1"/>
      <c r="I32" s="1"/>
      <c r="J32" s="1"/>
      <c r="M32"/>
    </row>
    <row r="33" spans="2:13" ht="15.75">
      <c r="B33" s="59" t="s">
        <v>32</v>
      </c>
      <c r="C33" s="217">
        <f>(C31+C32)/C30</f>
        <v>60.104601677180966</v>
      </c>
      <c r="D33" s="217"/>
      <c r="E33" s="218">
        <v>0</v>
      </c>
      <c r="G33" s="215"/>
      <c r="H33" s="219"/>
      <c r="I33" s="219"/>
      <c r="J33" s="219"/>
      <c r="K33" s="485"/>
      <c r="L33" s="485"/>
      <c r="M33" s="485"/>
    </row>
    <row r="34" spans="8:17" ht="15.75" customHeight="1" thickBot="1">
      <c r="H34" s="6"/>
      <c r="I34" s="6"/>
      <c r="J34" s="6"/>
      <c r="O34" s="67"/>
      <c r="P34" s="67"/>
      <c r="Q34" s="67"/>
    </row>
    <row r="35" spans="2:17" ht="52.5" customHeight="1" thickBot="1">
      <c r="B35" s="80" t="s">
        <v>146</v>
      </c>
      <c r="C35" s="220"/>
      <c r="D35" s="488">
        <v>196170</v>
      </c>
      <c r="E35" s="489"/>
      <c r="F35" s="221"/>
      <c r="G35" s="1"/>
      <c r="H35" s="222"/>
      <c r="O35" s="67"/>
      <c r="P35" s="67"/>
      <c r="Q35" s="67"/>
    </row>
    <row r="36" spans="5:10" s="3" customFormat="1" ht="38.25" customHeight="1">
      <c r="E36" s="223" t="s">
        <v>62</v>
      </c>
      <c r="F36" s="4">
        <f>D35*10%</f>
        <v>19617</v>
      </c>
      <c r="H36" s="224"/>
      <c r="I36" s="224"/>
      <c r="J36"/>
    </row>
    <row r="37" spans="2:10" s="3" customFormat="1" ht="16.5" customHeight="1">
      <c r="B37" s="155" t="s">
        <v>63</v>
      </c>
      <c r="C37" s="3" t="s">
        <v>64</v>
      </c>
      <c r="D37" s="4">
        <f>C31</f>
        <v>176553</v>
      </c>
      <c r="E37" s="11">
        <f>D37/$D$40</f>
        <v>1</v>
      </c>
      <c r="F37" s="4">
        <f>$F$36*E37</f>
        <v>19617</v>
      </c>
      <c r="H37" s="224"/>
      <c r="I37" s="225"/>
      <c r="J37"/>
    </row>
    <row r="38" spans="2:10" s="3" customFormat="1" ht="16.5" customHeight="1">
      <c r="B38" s="155" t="s">
        <v>65</v>
      </c>
      <c r="C38" s="3" t="s">
        <v>66</v>
      </c>
      <c r="D38" s="4"/>
      <c r="E38" s="11">
        <f>D38/$D$40</f>
        <v>0</v>
      </c>
      <c r="F38" s="4">
        <f>$F$36*E38</f>
        <v>0</v>
      </c>
      <c r="H38" s="224"/>
      <c r="I38" s="224"/>
      <c r="J38"/>
    </row>
    <row r="39" spans="2:10" s="3" customFormat="1" ht="16.5" customHeight="1">
      <c r="B39" s="155" t="s">
        <v>67</v>
      </c>
      <c r="C39" s="3" t="s">
        <v>68</v>
      </c>
      <c r="D39" s="4"/>
      <c r="E39" s="11">
        <f>D39/$D$40</f>
        <v>0</v>
      </c>
      <c r="F39" s="4">
        <f>$F$36*E39</f>
        <v>0</v>
      </c>
      <c r="H39" s="224"/>
      <c r="I39" s="224"/>
      <c r="J39"/>
    </row>
    <row r="40" spans="2:10" s="3" customFormat="1" ht="15" customHeight="1">
      <c r="B40" s="226" t="s">
        <v>162</v>
      </c>
      <c r="C40" s="155" t="s">
        <v>69</v>
      </c>
      <c r="D40" s="227">
        <f>SUM(D37:D39)</f>
        <v>176553</v>
      </c>
      <c r="E40" s="228">
        <f>D40/$D$40</f>
        <v>1</v>
      </c>
      <c r="F40" s="227">
        <f>SUM(F37:F39)</f>
        <v>19617</v>
      </c>
      <c r="H40" s="224"/>
      <c r="I40" s="224"/>
      <c r="J40"/>
    </row>
    <row r="41" spans="8:10" s="3" customFormat="1" ht="14.25" customHeight="1">
      <c r="H41" s="224"/>
      <c r="I41" s="224"/>
      <c r="J41"/>
    </row>
    <row r="42" ht="12.75">
      <c r="L42" s="6"/>
    </row>
    <row r="43" spans="2:7" ht="12.75">
      <c r="B43" s="226" t="s">
        <v>33</v>
      </c>
      <c r="E43" s="9"/>
      <c r="F43" s="219"/>
      <c r="G43" s="1"/>
    </row>
    <row r="44" spans="2:6" ht="12.75">
      <c r="B44" s="226" t="s">
        <v>70</v>
      </c>
      <c r="F44" s="1"/>
    </row>
  </sheetData>
  <mergeCells count="10">
    <mergeCell ref="G10:G15"/>
    <mergeCell ref="K33:M33"/>
    <mergeCell ref="F12:F15"/>
    <mergeCell ref="D35:E35"/>
    <mergeCell ref="E12:E15"/>
    <mergeCell ref="E10:F11"/>
    <mergeCell ref="C10:D10"/>
    <mergeCell ref="C11:D11"/>
    <mergeCell ref="C12:C15"/>
    <mergeCell ref="D12:D15"/>
  </mergeCells>
  <printOptions/>
  <pageMargins left="0.85" right="0.2" top="0.53" bottom="0.48" header="0.27" footer="0.5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Q44"/>
  <sheetViews>
    <sheetView view="pageBreakPreview" zoomScaleSheetLayoutView="100" workbookViewId="0" topLeftCell="A13">
      <selection activeCell="I32" sqref="I32"/>
    </sheetView>
  </sheetViews>
  <sheetFormatPr defaultColWidth="9.140625" defaultRowHeight="12.75"/>
  <cols>
    <col min="1" max="1" width="6.8515625" style="0" customWidth="1"/>
    <col min="2" max="2" width="39.7109375" style="0" customWidth="1"/>
    <col min="3" max="3" width="16.7109375" style="0" customWidth="1"/>
    <col min="4" max="4" width="15.140625" style="0" customWidth="1"/>
    <col min="5" max="5" width="13.140625" style="0" customWidth="1"/>
    <col min="6" max="6" width="13.57421875" style="0" customWidth="1"/>
    <col min="7" max="7" width="19.7109375" style="0" customWidth="1"/>
    <col min="8" max="8" width="10.57421875" style="0" customWidth="1"/>
    <col min="9" max="9" width="10.00390625" style="0" customWidth="1"/>
    <col min="10" max="10" width="10.57421875" style="0" customWidth="1"/>
    <col min="11" max="11" width="10.7109375" style="0" customWidth="1"/>
    <col min="12" max="12" width="11.28125" style="0" customWidth="1"/>
    <col min="13" max="13" width="12.8515625" style="153" customWidth="1"/>
    <col min="14" max="14" width="10.28125" style="0" customWidth="1"/>
    <col min="15" max="15" width="10.7109375" style="0" customWidth="1"/>
    <col min="17" max="17" width="11.57421875" style="0" customWidth="1"/>
    <col min="18" max="18" width="16.7109375" style="0" customWidth="1"/>
    <col min="19" max="19" width="14.00390625" style="0" customWidth="1"/>
    <col min="20" max="20" width="14.140625" style="0" customWidth="1"/>
  </cols>
  <sheetData>
    <row r="1" spans="1:11" ht="18">
      <c r="A1" s="9" t="s">
        <v>1</v>
      </c>
      <c r="E1" s="25"/>
      <c r="F1" s="25"/>
      <c r="G1" s="10"/>
      <c r="H1" s="13"/>
      <c r="J1" s="10"/>
      <c r="K1" s="12"/>
    </row>
    <row r="2" spans="1:13" ht="18">
      <c r="A2" s="23" t="s">
        <v>43</v>
      </c>
      <c r="E2" s="12"/>
      <c r="F2" s="13"/>
      <c r="G2" s="10"/>
      <c r="H2" s="13"/>
      <c r="J2" s="10"/>
      <c r="K2" s="10"/>
      <c r="L2" s="154"/>
      <c r="M2" s="10"/>
    </row>
    <row r="3" spans="1:13" ht="15" customHeight="1">
      <c r="A3" s="23"/>
      <c r="E3" s="28"/>
      <c r="F3" s="28"/>
      <c r="H3" s="12"/>
      <c r="K3" s="6"/>
      <c r="L3" s="154"/>
      <c r="M3" s="10"/>
    </row>
    <row r="4" spans="1:13" ht="14.25" customHeight="1">
      <c r="A4" s="23"/>
      <c r="E4" s="23"/>
      <c r="F4" s="23"/>
      <c r="H4" s="9"/>
      <c r="L4" s="154"/>
      <c r="M4" s="10"/>
    </row>
    <row r="5" spans="2:12" ht="15.75">
      <c r="B5" s="29" t="s">
        <v>152</v>
      </c>
      <c r="C5" s="29"/>
      <c r="D5" s="29"/>
      <c r="E5" s="29"/>
      <c r="F5" s="93"/>
      <c r="G5" s="3"/>
      <c r="H5" s="3"/>
      <c r="I5" s="3"/>
      <c r="L5" s="6"/>
    </row>
    <row r="6" spans="2:12" ht="15.75">
      <c r="B6" s="332" t="s">
        <v>115</v>
      </c>
      <c r="C6" s="332"/>
      <c r="D6" s="332"/>
      <c r="E6" s="332"/>
      <c r="F6" s="93"/>
      <c r="G6" s="333"/>
      <c r="H6" s="155"/>
      <c r="I6" s="155"/>
      <c r="L6" s="6"/>
    </row>
    <row r="7" spans="2:12" ht="12.75">
      <c r="B7" s="9"/>
      <c r="C7" s="9"/>
      <c r="D7" s="9"/>
      <c r="E7" s="9"/>
      <c r="F7" s="9"/>
      <c r="G7" s="155"/>
      <c r="H7" s="155"/>
      <c r="I7" s="155"/>
      <c r="L7" s="6"/>
    </row>
    <row r="8" spans="2:12" ht="15">
      <c r="B8" s="9" t="s">
        <v>44</v>
      </c>
      <c r="C8" s="9"/>
      <c r="D8" s="9"/>
      <c r="E8" s="9"/>
      <c r="F8" s="156"/>
      <c r="G8" s="156"/>
      <c r="H8" s="157"/>
      <c r="I8" s="157"/>
      <c r="L8" s="6"/>
    </row>
    <row r="9" spans="2:9" ht="15.75" thickBot="1">
      <c r="B9" s="32"/>
      <c r="H9" s="159"/>
      <c r="I9" s="159"/>
    </row>
    <row r="10" spans="1:13" ht="12.75" customHeight="1" thickBot="1">
      <c r="A10" s="160"/>
      <c r="B10" s="33"/>
      <c r="C10" s="492" t="s">
        <v>45</v>
      </c>
      <c r="D10" s="493"/>
      <c r="E10" s="463" t="s">
        <v>46</v>
      </c>
      <c r="F10" s="464"/>
      <c r="G10" s="482" t="s">
        <v>153</v>
      </c>
      <c r="M10"/>
    </row>
    <row r="11" spans="1:13" ht="24" customHeight="1" thickBot="1">
      <c r="A11" s="161" t="s">
        <v>2</v>
      </c>
      <c r="B11" s="33"/>
      <c r="C11" s="494">
        <v>0.9</v>
      </c>
      <c r="D11" s="495"/>
      <c r="E11" s="465"/>
      <c r="F11" s="491"/>
      <c r="G11" s="483"/>
      <c r="M11"/>
    </row>
    <row r="12" spans="1:13" ht="12.75" customHeight="1">
      <c r="A12" s="161"/>
      <c r="B12" s="35" t="s">
        <v>0</v>
      </c>
      <c r="C12" s="496" t="s">
        <v>21</v>
      </c>
      <c r="D12" s="498" t="s">
        <v>22</v>
      </c>
      <c r="E12" s="490" t="s">
        <v>47</v>
      </c>
      <c r="F12" s="486" t="s">
        <v>22</v>
      </c>
      <c r="G12" s="483"/>
      <c r="M12"/>
    </row>
    <row r="13" spans="1:13" ht="12.75" customHeight="1">
      <c r="A13" s="161"/>
      <c r="B13" s="34"/>
      <c r="C13" s="497"/>
      <c r="D13" s="499"/>
      <c r="E13" s="466"/>
      <c r="F13" s="487"/>
      <c r="G13" s="483"/>
      <c r="M13"/>
    </row>
    <row r="14" spans="1:13" ht="12.75" customHeight="1">
      <c r="A14" s="161"/>
      <c r="B14" s="34"/>
      <c r="C14" s="497"/>
      <c r="D14" s="499"/>
      <c r="E14" s="466"/>
      <c r="F14" s="487"/>
      <c r="G14" s="483"/>
      <c r="M14"/>
    </row>
    <row r="15" spans="1:13" ht="13.5" customHeight="1" thickBot="1">
      <c r="A15" s="161"/>
      <c r="B15" s="39"/>
      <c r="C15" s="497"/>
      <c r="D15" s="499"/>
      <c r="E15" s="466"/>
      <c r="F15" s="487"/>
      <c r="G15" s="484"/>
      <c r="M15"/>
    </row>
    <row r="16" spans="1:7" s="164" customFormat="1" ht="12.75" customHeight="1" thickBot="1">
      <c r="A16" s="86"/>
      <c r="B16" s="110">
        <v>0</v>
      </c>
      <c r="C16" s="87">
        <v>1</v>
      </c>
      <c r="D16" s="162">
        <v>2</v>
      </c>
      <c r="E16" s="88">
        <v>3</v>
      </c>
      <c r="F16" s="87">
        <v>4</v>
      </c>
      <c r="G16" s="163" t="s">
        <v>48</v>
      </c>
    </row>
    <row r="17" spans="1:13" ht="15" customHeight="1" thickBot="1">
      <c r="A17" s="165">
        <v>1</v>
      </c>
      <c r="B17" s="166" t="s">
        <v>49</v>
      </c>
      <c r="C17" s="167">
        <v>82.5</v>
      </c>
      <c r="D17" s="168">
        <f>C17*$C$33</f>
        <v>1516.6324020086952</v>
      </c>
      <c r="E17" s="169">
        <v>0</v>
      </c>
      <c r="F17" s="170">
        <v>0</v>
      </c>
      <c r="G17" s="171">
        <f>D17+F17</f>
        <v>1516.6324020086952</v>
      </c>
      <c r="M17"/>
    </row>
    <row r="18" spans="1:13" ht="16.5" thickBot="1">
      <c r="A18" s="172">
        <v>2</v>
      </c>
      <c r="B18" s="173" t="s">
        <v>50</v>
      </c>
      <c r="C18" s="174">
        <v>112.5</v>
      </c>
      <c r="D18" s="175">
        <f>C18*$C$33</f>
        <v>2068.135093648221</v>
      </c>
      <c r="E18" s="176">
        <v>0</v>
      </c>
      <c r="F18" s="170">
        <v>0</v>
      </c>
      <c r="G18" s="171">
        <f>D18+F18</f>
        <v>2068.135093648221</v>
      </c>
      <c r="M18"/>
    </row>
    <row r="19" spans="1:13" ht="16.5" thickBot="1">
      <c r="A19" s="172">
        <v>4</v>
      </c>
      <c r="B19" s="173" t="s">
        <v>51</v>
      </c>
      <c r="C19" s="174">
        <v>33.33</v>
      </c>
      <c r="D19" s="175">
        <f>C19*$C$33</f>
        <v>612.7194904115129</v>
      </c>
      <c r="E19" s="176">
        <v>0</v>
      </c>
      <c r="F19" s="170">
        <v>0</v>
      </c>
      <c r="G19" s="171">
        <f>D19+F19</f>
        <v>612.7194904115129</v>
      </c>
      <c r="M19"/>
    </row>
    <row r="20" spans="1:13" ht="18.75" customHeight="1" thickBot="1">
      <c r="A20" s="177"/>
      <c r="B20" s="178" t="s">
        <v>52</v>
      </c>
      <c r="C20" s="179">
        <f>SUM(C17:C19)</f>
        <v>228.32999999999998</v>
      </c>
      <c r="D20" s="180">
        <f>SUM(D17:D19)</f>
        <v>4197.486986068429</v>
      </c>
      <c r="E20" s="181">
        <f>SUM(E17:E19)</f>
        <v>0</v>
      </c>
      <c r="F20" s="179">
        <f>SUM(F17:F19)</f>
        <v>0</v>
      </c>
      <c r="G20" s="180">
        <f>SUM(G17:G19)</f>
        <v>4197.486986068429</v>
      </c>
      <c r="M20"/>
    </row>
    <row r="21" spans="1:13" ht="16.5" thickBot="1">
      <c r="A21" s="182">
        <v>1</v>
      </c>
      <c r="B21" s="183" t="s">
        <v>53</v>
      </c>
      <c r="C21" s="184">
        <v>839</v>
      </c>
      <c r="D21" s="185">
        <f aca="true" t="shared" si="0" ref="D21:D28">C21*$C$33</f>
        <v>15423.691942852065</v>
      </c>
      <c r="E21" s="186">
        <v>0</v>
      </c>
      <c r="F21" s="170">
        <v>0</v>
      </c>
      <c r="G21" s="171">
        <f aca="true" t="shared" si="1" ref="G21:G28">D21+F21</f>
        <v>15423.691942852065</v>
      </c>
      <c r="M21"/>
    </row>
    <row r="22" spans="1:13" ht="16.5" thickBot="1">
      <c r="A22" s="172">
        <v>2</v>
      </c>
      <c r="B22" s="187" t="s">
        <v>49</v>
      </c>
      <c r="C22" s="174">
        <v>95.5</v>
      </c>
      <c r="D22" s="175">
        <f t="shared" si="0"/>
        <v>1755.6169017191562</v>
      </c>
      <c r="E22" s="176">
        <v>0</v>
      </c>
      <c r="F22" s="170">
        <v>0</v>
      </c>
      <c r="G22" s="171">
        <f t="shared" si="1"/>
        <v>1755.6169017191562</v>
      </c>
      <c r="M22"/>
    </row>
    <row r="23" spans="1:13" ht="16.5" thickBot="1">
      <c r="A23" s="182">
        <v>3</v>
      </c>
      <c r="B23" s="188" t="s">
        <v>54</v>
      </c>
      <c r="C23" s="189">
        <v>396.48</v>
      </c>
      <c r="D23" s="190">
        <f t="shared" si="0"/>
        <v>7288.65957270797</v>
      </c>
      <c r="E23" s="191">
        <v>0</v>
      </c>
      <c r="F23" s="170">
        <v>0</v>
      </c>
      <c r="G23" s="171">
        <f t="shared" si="1"/>
        <v>7288.65957270797</v>
      </c>
      <c r="M23"/>
    </row>
    <row r="24" spans="1:13" ht="16.5" thickBot="1">
      <c r="A24" s="172">
        <v>4</v>
      </c>
      <c r="B24" s="173" t="s">
        <v>55</v>
      </c>
      <c r="C24" s="174">
        <v>416.5</v>
      </c>
      <c r="D24" s="175">
        <f t="shared" si="0"/>
        <v>7656.69570226208</v>
      </c>
      <c r="E24" s="176">
        <v>0</v>
      </c>
      <c r="F24" s="192">
        <v>0</v>
      </c>
      <c r="G24" s="171">
        <f t="shared" si="1"/>
        <v>7656.69570226208</v>
      </c>
      <c r="M24"/>
    </row>
    <row r="25" spans="1:13" ht="15.75">
      <c r="A25" s="193">
        <v>5</v>
      </c>
      <c r="B25" s="194" t="s">
        <v>29</v>
      </c>
      <c r="C25" s="189">
        <v>550</v>
      </c>
      <c r="D25" s="190">
        <f t="shared" si="0"/>
        <v>10110.882680057968</v>
      </c>
      <c r="E25" s="191">
        <v>0</v>
      </c>
      <c r="F25" s="195">
        <v>0</v>
      </c>
      <c r="G25" s="196">
        <f t="shared" si="1"/>
        <v>10110.882680057968</v>
      </c>
      <c r="M25"/>
    </row>
    <row r="26" spans="1:13" ht="15.75">
      <c r="A26" s="172">
        <v>6</v>
      </c>
      <c r="B26" s="173" t="s">
        <v>56</v>
      </c>
      <c r="C26" s="174">
        <v>213</v>
      </c>
      <c r="D26" s="197">
        <f t="shared" si="0"/>
        <v>3915.6691106406315</v>
      </c>
      <c r="E26" s="198">
        <v>0</v>
      </c>
      <c r="F26" s="199">
        <v>0</v>
      </c>
      <c r="G26" s="200">
        <f t="shared" si="1"/>
        <v>3915.6691106406315</v>
      </c>
      <c r="M26"/>
    </row>
    <row r="27" spans="1:13" ht="15.75">
      <c r="A27" s="172">
        <v>7</v>
      </c>
      <c r="B27" s="173" t="s">
        <v>57</v>
      </c>
      <c r="C27" s="174">
        <v>165.5</v>
      </c>
      <c r="D27" s="197">
        <f t="shared" si="0"/>
        <v>3042.456515544716</v>
      </c>
      <c r="E27" s="198">
        <v>0</v>
      </c>
      <c r="F27" s="199">
        <v>0</v>
      </c>
      <c r="G27" s="200">
        <f t="shared" si="1"/>
        <v>3042.456515544716</v>
      </c>
      <c r="M27"/>
    </row>
    <row r="28" spans="1:13" ht="16.5" thickBot="1">
      <c r="A28" s="69">
        <v>8</v>
      </c>
      <c r="B28" s="194" t="s">
        <v>58</v>
      </c>
      <c r="C28" s="189">
        <v>359.5</v>
      </c>
      <c r="D28" s="201">
        <f t="shared" si="0"/>
        <v>6608.840588146981</v>
      </c>
      <c r="E28" s="202">
        <v>0</v>
      </c>
      <c r="F28" s="203">
        <v>0</v>
      </c>
      <c r="G28" s="204">
        <f t="shared" si="1"/>
        <v>6608.840588146981</v>
      </c>
      <c r="M28"/>
    </row>
    <row r="29" spans="1:13" ht="15.75" thickBot="1">
      <c r="A29" s="177"/>
      <c r="B29" s="178" t="s">
        <v>59</v>
      </c>
      <c r="C29" s="179">
        <f>SUM(C21:C28)</f>
        <v>3035.48</v>
      </c>
      <c r="D29" s="180">
        <f>SUM(D21:D28)</f>
        <v>55802.51301393156</v>
      </c>
      <c r="E29" s="181">
        <f>SUM(E21:E28)</f>
        <v>0</v>
      </c>
      <c r="F29" s="179">
        <f>SUM(F21:F28)</f>
        <v>0</v>
      </c>
      <c r="G29" s="180">
        <f>SUM(G21:G28)</f>
        <v>55802.51301393156</v>
      </c>
      <c r="M29"/>
    </row>
    <row r="30" spans="1:7" s="1" customFormat="1" ht="16.5" thickBot="1">
      <c r="A30" s="205"/>
      <c r="B30" s="206" t="s">
        <v>60</v>
      </c>
      <c r="C30" s="207">
        <f>C20+C29</f>
        <v>3263.81</v>
      </c>
      <c r="D30" s="208">
        <f>D20+D29</f>
        <v>59999.999999999985</v>
      </c>
      <c r="E30" s="209">
        <f>E20+E29</f>
        <v>0</v>
      </c>
      <c r="F30" s="210">
        <f>F29</f>
        <v>0</v>
      </c>
      <c r="G30" s="211">
        <f>G20+G29</f>
        <v>59999.999999999985</v>
      </c>
    </row>
    <row r="31" spans="2:7" s="1" customFormat="1" ht="15.75">
      <c r="B31" s="55" t="s">
        <v>31</v>
      </c>
      <c r="C31" s="212">
        <f>D35*90%</f>
        <v>54000</v>
      </c>
      <c r="D31" s="212"/>
      <c r="E31" s="213">
        <f>D35*10%</f>
        <v>6000</v>
      </c>
      <c r="F31" s="214">
        <f>D35*10%</f>
        <v>6000</v>
      </c>
      <c r="G31" s="215"/>
    </row>
    <row r="32" spans="1:13" ht="15.75">
      <c r="A32" s="1"/>
      <c r="B32" s="55" t="s">
        <v>61</v>
      </c>
      <c r="C32" s="212">
        <f>F37</f>
        <v>6000</v>
      </c>
      <c r="D32" s="212"/>
      <c r="E32" s="213">
        <v>0</v>
      </c>
      <c r="F32" s="216"/>
      <c r="H32" s="1"/>
      <c r="I32" s="1"/>
      <c r="J32" s="1"/>
      <c r="M32"/>
    </row>
    <row r="33" spans="2:13" ht="15.75">
      <c r="B33" s="59" t="s">
        <v>32</v>
      </c>
      <c r="C33" s="217">
        <f>(C31+C32)/C30</f>
        <v>18.38342305465085</v>
      </c>
      <c r="D33" s="217"/>
      <c r="E33" s="218">
        <v>0</v>
      </c>
      <c r="G33" s="215"/>
      <c r="H33" s="219"/>
      <c r="I33" s="219"/>
      <c r="J33" s="219"/>
      <c r="K33" s="485"/>
      <c r="L33" s="485"/>
      <c r="M33" s="485"/>
    </row>
    <row r="34" spans="8:17" ht="15.75" customHeight="1" thickBot="1">
      <c r="H34" s="6"/>
      <c r="I34" s="6"/>
      <c r="J34" s="6"/>
      <c r="O34" s="67"/>
      <c r="P34" s="67"/>
      <c r="Q34" s="67"/>
    </row>
    <row r="35" spans="2:17" ht="55.5" customHeight="1" thickBot="1">
      <c r="B35" s="80" t="s">
        <v>145</v>
      </c>
      <c r="C35" s="220"/>
      <c r="D35" s="488">
        <v>60000</v>
      </c>
      <c r="E35" s="489"/>
      <c r="F35" s="221"/>
      <c r="G35" s="1"/>
      <c r="H35" s="222"/>
      <c r="O35" s="67"/>
      <c r="P35" s="67"/>
      <c r="Q35" s="67"/>
    </row>
    <row r="36" spans="5:10" s="3" customFormat="1" ht="38.25" customHeight="1">
      <c r="E36" s="223" t="s">
        <v>62</v>
      </c>
      <c r="F36" s="4">
        <f>D35*10%</f>
        <v>6000</v>
      </c>
      <c r="H36" s="224"/>
      <c r="I36" s="224"/>
      <c r="J36"/>
    </row>
    <row r="37" spans="2:10" s="3" customFormat="1" ht="16.5" customHeight="1">
      <c r="B37" s="155" t="s">
        <v>63</v>
      </c>
      <c r="C37" s="3" t="s">
        <v>64</v>
      </c>
      <c r="D37" s="4">
        <f>C31</f>
        <v>54000</v>
      </c>
      <c r="E37" s="11">
        <f>D37/$D$40</f>
        <v>1</v>
      </c>
      <c r="F37" s="4">
        <f>$F$36*E37</f>
        <v>6000</v>
      </c>
      <c r="H37" s="224"/>
      <c r="I37" s="225"/>
      <c r="J37"/>
    </row>
    <row r="38" spans="2:10" s="3" customFormat="1" ht="16.5" customHeight="1">
      <c r="B38" s="155" t="s">
        <v>65</v>
      </c>
      <c r="C38" s="3" t="s">
        <v>66</v>
      </c>
      <c r="D38" s="4"/>
      <c r="E38" s="11">
        <f>D38/$D$40</f>
        <v>0</v>
      </c>
      <c r="F38" s="4">
        <f>$F$36*E38</f>
        <v>0</v>
      </c>
      <c r="H38" s="224"/>
      <c r="I38" s="224"/>
      <c r="J38"/>
    </row>
    <row r="39" spans="2:10" s="3" customFormat="1" ht="16.5" customHeight="1">
      <c r="B39" s="155" t="s">
        <v>67</v>
      </c>
      <c r="C39" s="3" t="s">
        <v>68</v>
      </c>
      <c r="D39" s="4"/>
      <c r="E39" s="11">
        <f>D39/$D$40</f>
        <v>0</v>
      </c>
      <c r="F39" s="4">
        <f>$F$36*E39</f>
        <v>0</v>
      </c>
      <c r="H39" s="224"/>
      <c r="I39" s="224"/>
      <c r="J39"/>
    </row>
    <row r="40" spans="2:10" s="3" customFormat="1" ht="15" customHeight="1">
      <c r="B40" s="226" t="s">
        <v>160</v>
      </c>
      <c r="C40" s="155" t="s">
        <v>69</v>
      </c>
      <c r="D40" s="227">
        <f>SUM(D37:D39)</f>
        <v>54000</v>
      </c>
      <c r="E40" s="228">
        <f>D40/$D$40</f>
        <v>1</v>
      </c>
      <c r="F40" s="227">
        <f>SUM(F37:F39)</f>
        <v>6000</v>
      </c>
      <c r="H40" s="224"/>
      <c r="I40" s="224"/>
      <c r="J40"/>
    </row>
    <row r="41" spans="8:10" s="3" customFormat="1" ht="14.25" customHeight="1">
      <c r="H41" s="224"/>
      <c r="I41" s="224"/>
      <c r="J41"/>
    </row>
    <row r="42" ht="12.75">
      <c r="L42" s="6"/>
    </row>
    <row r="43" spans="2:7" ht="12.75">
      <c r="B43" s="226" t="s">
        <v>33</v>
      </c>
      <c r="E43" s="9"/>
      <c r="F43" s="219"/>
      <c r="G43" s="1"/>
    </row>
    <row r="44" spans="2:6" ht="12.75">
      <c r="B44" s="226" t="s">
        <v>70</v>
      </c>
      <c r="F44" s="1"/>
    </row>
  </sheetData>
  <mergeCells count="10">
    <mergeCell ref="G10:G15"/>
    <mergeCell ref="K33:M33"/>
    <mergeCell ref="F12:F15"/>
    <mergeCell ref="D35:E35"/>
    <mergeCell ref="E12:E15"/>
    <mergeCell ref="E10:F11"/>
    <mergeCell ref="C10:D10"/>
    <mergeCell ref="C11:D11"/>
    <mergeCell ref="C12:C15"/>
    <mergeCell ref="D12:D15"/>
  </mergeCells>
  <printOptions/>
  <pageMargins left="0.85" right="0.2" top="0.53" bottom="0.48" header="0.27" footer="0.5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M42"/>
  <sheetViews>
    <sheetView view="pageBreakPreview" zoomScaleSheetLayoutView="100" workbookViewId="0" topLeftCell="A10">
      <selection activeCell="J33" sqref="J33"/>
    </sheetView>
  </sheetViews>
  <sheetFormatPr defaultColWidth="9.140625" defaultRowHeight="12.75"/>
  <cols>
    <col min="1" max="1" width="33.7109375" style="0" customWidth="1"/>
    <col min="2" max="2" width="15.8515625" style="0" customWidth="1"/>
    <col min="3" max="3" width="15.421875" style="0" customWidth="1"/>
    <col min="4" max="4" width="16.28125" style="0" customWidth="1"/>
    <col min="5" max="5" width="13.28125" style="0" customWidth="1"/>
    <col min="6" max="6" width="13.7109375" style="5" customWidth="1"/>
    <col min="7" max="7" width="16.00390625" style="0" customWidth="1"/>
    <col min="8" max="8" width="17.8515625" style="0" customWidth="1"/>
    <col min="9" max="9" width="12.57421875" style="0" customWidth="1"/>
    <col min="10" max="10" width="13.421875" style="0" customWidth="1"/>
    <col min="11" max="11" width="12.28125" style="6" customWidth="1"/>
    <col min="12" max="12" width="7.8515625" style="6" customWidth="1"/>
    <col min="13" max="13" width="14.7109375" style="6" customWidth="1"/>
    <col min="14" max="14" width="13.140625" style="0" customWidth="1"/>
    <col min="15" max="15" width="11.28125" style="0" customWidth="1"/>
  </cols>
  <sheetData>
    <row r="1" spans="1:10" ht="18">
      <c r="A1" s="23" t="s">
        <v>1</v>
      </c>
      <c r="E1" s="24"/>
      <c r="F1" s="25"/>
      <c r="G1" s="25"/>
      <c r="H1" s="23"/>
      <c r="J1" s="10"/>
    </row>
    <row r="2" spans="1:10" ht="18">
      <c r="A2" s="26" t="s">
        <v>17</v>
      </c>
      <c r="E2" s="23"/>
      <c r="F2" s="12"/>
      <c r="G2" s="13"/>
      <c r="H2" s="13"/>
      <c r="J2" s="10"/>
    </row>
    <row r="3" spans="1:11" ht="18">
      <c r="A3" s="27"/>
      <c r="E3" s="28"/>
      <c r="F3" s="12"/>
      <c r="G3" s="12"/>
      <c r="H3" s="12"/>
      <c r="I3" s="12"/>
      <c r="K3"/>
    </row>
    <row r="4" spans="5:11" ht="15.75">
      <c r="E4" s="23"/>
      <c r="F4" s="23"/>
      <c r="G4" s="23"/>
      <c r="H4" s="23"/>
      <c r="I4" s="9"/>
      <c r="K4"/>
    </row>
    <row r="5" spans="2:11" ht="15.75">
      <c r="B5" s="29" t="s">
        <v>154</v>
      </c>
      <c r="C5" s="29"/>
      <c r="D5" s="29"/>
      <c r="E5" s="29"/>
      <c r="F5" s="360"/>
      <c r="G5" s="361"/>
      <c r="H5" s="3"/>
      <c r="I5" s="3"/>
      <c r="J5" s="3"/>
      <c r="K5" s="3"/>
    </row>
    <row r="6" spans="2:11" ht="15.75">
      <c r="B6" s="29" t="s">
        <v>115</v>
      </c>
      <c r="C6" s="29"/>
      <c r="D6" s="29"/>
      <c r="E6" s="29"/>
      <c r="F6" s="360"/>
      <c r="G6" s="361"/>
      <c r="H6" s="361"/>
      <c r="I6" s="3"/>
      <c r="J6" s="3"/>
      <c r="K6" s="11"/>
    </row>
    <row r="7" spans="2:11" ht="15">
      <c r="B7" s="30" t="s">
        <v>18</v>
      </c>
      <c r="C7" s="31"/>
      <c r="D7" s="31"/>
      <c r="E7" s="32"/>
      <c r="F7" s="96"/>
      <c r="I7" s="6"/>
      <c r="K7"/>
    </row>
    <row r="8" spans="9:13" ht="13.5" thickBot="1">
      <c r="I8" s="6"/>
      <c r="K8"/>
      <c r="L8"/>
      <c r="M8"/>
    </row>
    <row r="9" spans="1:13" ht="12.75" customHeight="1">
      <c r="A9" s="33"/>
      <c r="B9" s="507" t="s">
        <v>19</v>
      </c>
      <c r="C9" s="508"/>
      <c r="D9" s="503" t="s">
        <v>20</v>
      </c>
      <c r="E9" s="504"/>
      <c r="F9" s="503" t="s">
        <v>20</v>
      </c>
      <c r="G9" s="504"/>
      <c r="H9" s="482" t="s">
        <v>144</v>
      </c>
      <c r="K9"/>
      <c r="L9"/>
      <c r="M9"/>
    </row>
    <row r="10" spans="1:13" ht="25.5" customHeight="1" thickBot="1">
      <c r="A10" s="34"/>
      <c r="B10" s="509"/>
      <c r="C10" s="510"/>
      <c r="D10" s="505"/>
      <c r="E10" s="506"/>
      <c r="F10" s="505"/>
      <c r="G10" s="506"/>
      <c r="H10" s="483"/>
      <c r="K10"/>
      <c r="L10"/>
      <c r="M10"/>
    </row>
    <row r="11" spans="1:13" ht="12.75" customHeight="1">
      <c r="A11" s="35" t="s">
        <v>0</v>
      </c>
      <c r="B11" s="500" t="s">
        <v>21</v>
      </c>
      <c r="C11" s="511" t="s">
        <v>22</v>
      </c>
      <c r="D11" s="90" t="s">
        <v>39</v>
      </c>
      <c r="E11" s="36"/>
      <c r="F11" s="514" t="s">
        <v>40</v>
      </c>
      <c r="G11" s="517" t="s">
        <v>22</v>
      </c>
      <c r="H11" s="483"/>
      <c r="K11"/>
      <c r="L11"/>
      <c r="M11"/>
    </row>
    <row r="12" spans="1:13" ht="12.75" customHeight="1">
      <c r="A12" s="34"/>
      <c r="B12" s="501"/>
      <c r="C12" s="512"/>
      <c r="D12" s="89"/>
      <c r="E12" s="38"/>
      <c r="F12" s="515"/>
      <c r="G12" s="518"/>
      <c r="H12" s="483"/>
      <c r="K12"/>
      <c r="L12"/>
      <c r="M12"/>
    </row>
    <row r="13" spans="1:13" ht="12.75" customHeight="1">
      <c r="A13" s="34"/>
      <c r="B13" s="501"/>
      <c r="C13" s="512"/>
      <c r="D13" s="37" t="s">
        <v>23</v>
      </c>
      <c r="E13" s="38" t="s">
        <v>22</v>
      </c>
      <c r="F13" s="515"/>
      <c r="G13" s="518"/>
      <c r="H13" s="483"/>
      <c r="K13"/>
      <c r="L13"/>
      <c r="M13"/>
    </row>
    <row r="14" spans="1:13" ht="13.5" customHeight="1" thickBot="1">
      <c r="A14" s="34"/>
      <c r="B14" s="502"/>
      <c r="C14" s="513"/>
      <c r="D14" s="138"/>
      <c r="E14" s="143"/>
      <c r="F14" s="516"/>
      <c r="G14" s="519"/>
      <c r="H14" s="484"/>
      <c r="K14"/>
      <c r="L14"/>
      <c r="M14"/>
    </row>
    <row r="15" spans="1:13" ht="13.5" customHeight="1" thickBot="1">
      <c r="A15" s="124"/>
      <c r="B15" s="125"/>
      <c r="C15" s="126"/>
      <c r="D15" s="127"/>
      <c r="E15" s="128">
        <f>D31*50%</f>
        <v>45000</v>
      </c>
      <c r="F15" s="129"/>
      <c r="G15" s="130">
        <f>D31*50%</f>
        <v>45000</v>
      </c>
      <c r="H15" s="147"/>
      <c r="K15"/>
      <c r="L15"/>
      <c r="M15"/>
    </row>
    <row r="16" spans="1:8" s="40" customFormat="1" ht="12.75" customHeight="1" thickBot="1">
      <c r="A16" s="110">
        <v>0</v>
      </c>
      <c r="B16" s="111">
        <v>1</v>
      </c>
      <c r="C16" s="112">
        <v>2</v>
      </c>
      <c r="D16" s="88">
        <v>3</v>
      </c>
      <c r="E16" s="87">
        <v>4</v>
      </c>
      <c r="F16" s="113">
        <v>5</v>
      </c>
      <c r="G16" s="114">
        <v>6</v>
      </c>
      <c r="H16" s="87" t="s">
        <v>24</v>
      </c>
    </row>
    <row r="17" spans="1:13" ht="15">
      <c r="A17" s="131" t="s">
        <v>3</v>
      </c>
      <c r="B17" s="335">
        <v>655</v>
      </c>
      <c r="C17" s="137">
        <f aca="true" t="shared" si="0" ref="C17:C29">B17*$B$32</f>
        <v>7615.865805731472</v>
      </c>
      <c r="D17" s="139">
        <v>144</v>
      </c>
      <c r="E17" s="140">
        <f aca="true" t="shared" si="1" ref="E17:E29">D17*$D$32</f>
        <v>4145.873320537428</v>
      </c>
      <c r="F17" s="141">
        <v>306</v>
      </c>
      <c r="G17" s="142">
        <f aca="true" t="shared" si="2" ref="G17:G29">$G$32*F17</f>
        <v>2822.5889105257766</v>
      </c>
      <c r="H17" s="329">
        <f aca="true" t="shared" si="3" ref="H17:H30">C17+G17+E17</f>
        <v>14584.328036794677</v>
      </c>
      <c r="K17"/>
      <c r="L17"/>
      <c r="M17"/>
    </row>
    <row r="18" spans="1:13" ht="15">
      <c r="A18" s="46" t="s">
        <v>41</v>
      </c>
      <c r="B18" s="121">
        <v>450</v>
      </c>
      <c r="C18" s="43">
        <f t="shared" si="0"/>
        <v>5232.274217678111</v>
      </c>
      <c r="D18" s="44">
        <v>106</v>
      </c>
      <c r="E18" s="123">
        <f t="shared" si="1"/>
        <v>3051.823416506718</v>
      </c>
      <c r="F18" s="45">
        <v>513</v>
      </c>
      <c r="G18" s="91">
        <f t="shared" si="2"/>
        <v>4731.9872911755665</v>
      </c>
      <c r="H18" s="330">
        <f t="shared" si="3"/>
        <v>13016.084925360396</v>
      </c>
      <c r="K18"/>
      <c r="L18"/>
      <c r="M18"/>
    </row>
    <row r="19" spans="1:13" ht="15">
      <c r="A19" s="41" t="s">
        <v>5</v>
      </c>
      <c r="B19" s="42">
        <v>711.3</v>
      </c>
      <c r="C19" s="43">
        <f t="shared" si="0"/>
        <v>8270.4814467432</v>
      </c>
      <c r="D19" s="44">
        <v>144</v>
      </c>
      <c r="E19" s="123">
        <f t="shared" si="1"/>
        <v>4145.873320537428</v>
      </c>
      <c r="F19" s="45">
        <v>511.5</v>
      </c>
      <c r="G19" s="91">
        <f t="shared" si="2"/>
        <v>4718.15107102593</v>
      </c>
      <c r="H19" s="330">
        <f t="shared" si="3"/>
        <v>17134.50583830656</v>
      </c>
      <c r="K19"/>
      <c r="L19"/>
      <c r="M19"/>
    </row>
    <row r="20" spans="1:13" ht="15">
      <c r="A20" s="41" t="s">
        <v>6</v>
      </c>
      <c r="B20" s="42">
        <v>668.8</v>
      </c>
      <c r="C20" s="43">
        <f t="shared" si="0"/>
        <v>7776.322215073601</v>
      </c>
      <c r="D20" s="44">
        <v>146</v>
      </c>
      <c r="E20" s="123">
        <f t="shared" si="1"/>
        <v>4203.454894433781</v>
      </c>
      <c r="F20" s="45">
        <v>404</v>
      </c>
      <c r="G20" s="91">
        <f t="shared" si="2"/>
        <v>3726.555293635339</v>
      </c>
      <c r="H20" s="330">
        <f t="shared" si="3"/>
        <v>15706.332403142722</v>
      </c>
      <c r="K20"/>
      <c r="L20"/>
      <c r="M20"/>
    </row>
    <row r="21" spans="1:8" s="50" customFormat="1" ht="15">
      <c r="A21" s="51" t="s">
        <v>7</v>
      </c>
      <c r="B21" s="42">
        <v>487</v>
      </c>
      <c r="C21" s="43">
        <f t="shared" si="0"/>
        <v>5662.4834311316445</v>
      </c>
      <c r="D21" s="44">
        <v>131</v>
      </c>
      <c r="E21" s="123">
        <f t="shared" si="1"/>
        <v>3771.5930902111327</v>
      </c>
      <c r="F21" s="45">
        <v>435</v>
      </c>
      <c r="G21" s="91">
        <f t="shared" si="2"/>
        <v>4012.503843394486</v>
      </c>
      <c r="H21" s="330">
        <f t="shared" si="3"/>
        <v>13446.580364737263</v>
      </c>
    </row>
    <row r="22" spans="1:8" s="50" customFormat="1" ht="15">
      <c r="A22" s="51" t="s">
        <v>8</v>
      </c>
      <c r="B22" s="42">
        <v>715.79</v>
      </c>
      <c r="C22" s="43">
        <f t="shared" si="0"/>
        <v>8322.687916159588</v>
      </c>
      <c r="D22" s="44">
        <v>137</v>
      </c>
      <c r="E22" s="123">
        <f t="shared" si="1"/>
        <v>3944.3378119001923</v>
      </c>
      <c r="F22" s="45">
        <v>472</v>
      </c>
      <c r="G22" s="91">
        <f t="shared" si="2"/>
        <v>4353.797273752178</v>
      </c>
      <c r="H22" s="330">
        <f t="shared" si="3"/>
        <v>16620.823001811958</v>
      </c>
    </row>
    <row r="23" spans="1:8" s="50" customFormat="1" ht="15">
      <c r="A23" s="51" t="s">
        <v>25</v>
      </c>
      <c r="B23" s="100">
        <v>484.7</v>
      </c>
      <c r="C23" s="43">
        <f t="shared" si="0"/>
        <v>5635.74069624129</v>
      </c>
      <c r="D23" s="44">
        <v>101</v>
      </c>
      <c r="E23" s="123">
        <f t="shared" si="1"/>
        <v>2907.869481765835</v>
      </c>
      <c r="F23" s="45">
        <v>248</v>
      </c>
      <c r="G23" s="91">
        <f t="shared" si="2"/>
        <v>2287.5883980731783</v>
      </c>
      <c r="H23" s="330">
        <f t="shared" si="3"/>
        <v>10831.198576080304</v>
      </c>
    </row>
    <row r="24" spans="1:8" s="50" customFormat="1" ht="15">
      <c r="A24" s="53" t="s">
        <v>26</v>
      </c>
      <c r="B24" s="100">
        <v>699.4</v>
      </c>
      <c r="C24" s="43">
        <f t="shared" si="0"/>
        <v>8132.116861875713</v>
      </c>
      <c r="D24" s="44">
        <v>121</v>
      </c>
      <c r="E24" s="123">
        <f t="shared" si="1"/>
        <v>3483.685220729367</v>
      </c>
      <c r="F24" s="45">
        <v>528</v>
      </c>
      <c r="G24" s="91">
        <f t="shared" si="2"/>
        <v>4870.349492671928</v>
      </c>
      <c r="H24" s="330">
        <f t="shared" si="3"/>
        <v>16486.151575277006</v>
      </c>
    </row>
    <row r="25" spans="1:8" s="50" customFormat="1" ht="15">
      <c r="A25" s="54" t="s">
        <v>27</v>
      </c>
      <c r="B25" s="100">
        <v>449.74</v>
      </c>
      <c r="C25" s="43">
        <f t="shared" si="0"/>
        <v>5229.251125907897</v>
      </c>
      <c r="D25" s="44">
        <v>121</v>
      </c>
      <c r="E25" s="123">
        <f t="shared" si="1"/>
        <v>3483.685220729367</v>
      </c>
      <c r="F25" s="45">
        <v>232</v>
      </c>
      <c r="G25" s="91">
        <f t="shared" si="2"/>
        <v>2140.0020498103927</v>
      </c>
      <c r="H25" s="330">
        <f t="shared" si="3"/>
        <v>10852.938396447656</v>
      </c>
    </row>
    <row r="26" spans="1:8" s="50" customFormat="1" ht="15">
      <c r="A26" s="51" t="s">
        <v>111</v>
      </c>
      <c r="B26" s="334">
        <v>551.49</v>
      </c>
      <c r="C26" s="43">
        <f t="shared" si="0"/>
        <v>6412.326462905115</v>
      </c>
      <c r="D26" s="44">
        <v>123</v>
      </c>
      <c r="E26" s="123">
        <f t="shared" si="1"/>
        <v>3541.2667946257197</v>
      </c>
      <c r="F26" s="45">
        <v>430</v>
      </c>
      <c r="G26" s="91">
        <f t="shared" si="2"/>
        <v>3966.3831095623655</v>
      </c>
      <c r="H26" s="330">
        <f t="shared" si="3"/>
        <v>13919.9763670932</v>
      </c>
    </row>
    <row r="27" spans="1:8" s="50" customFormat="1" ht="15">
      <c r="A27" s="51" t="s">
        <v>28</v>
      </c>
      <c r="B27" s="100">
        <v>481.5</v>
      </c>
      <c r="C27" s="47">
        <f t="shared" si="0"/>
        <v>5598.533412915579</v>
      </c>
      <c r="D27" s="122">
        <v>83</v>
      </c>
      <c r="E27" s="94">
        <f t="shared" si="1"/>
        <v>2389.6353166986564</v>
      </c>
      <c r="F27" s="49">
        <v>276</v>
      </c>
      <c r="G27" s="92">
        <f t="shared" si="2"/>
        <v>2545.8645075330533</v>
      </c>
      <c r="H27" s="330">
        <f t="shared" si="3"/>
        <v>10534.033237147289</v>
      </c>
    </row>
    <row r="28" spans="1:8" s="50" customFormat="1" ht="15">
      <c r="A28" s="51" t="s">
        <v>29</v>
      </c>
      <c r="B28" s="52">
        <v>844.5</v>
      </c>
      <c r="C28" s="47">
        <f t="shared" si="0"/>
        <v>9819.234615175921</v>
      </c>
      <c r="D28" s="48">
        <v>107</v>
      </c>
      <c r="E28" s="94">
        <f t="shared" si="1"/>
        <v>3080.614203454895</v>
      </c>
      <c r="F28" s="49">
        <v>351</v>
      </c>
      <c r="G28" s="92">
        <f t="shared" si="2"/>
        <v>3237.675515014861</v>
      </c>
      <c r="H28" s="330">
        <f t="shared" si="3"/>
        <v>16137.524333645677</v>
      </c>
    </row>
    <row r="29" spans="1:8" s="50" customFormat="1" ht="15.75" thickBot="1">
      <c r="A29" s="69" t="s">
        <v>110</v>
      </c>
      <c r="B29" s="336">
        <v>541.2</v>
      </c>
      <c r="C29" s="101">
        <f t="shared" si="0"/>
        <v>6292.681792460876</v>
      </c>
      <c r="D29" s="102">
        <v>99</v>
      </c>
      <c r="E29" s="103">
        <f t="shared" si="1"/>
        <v>2850.287907869482</v>
      </c>
      <c r="F29" s="104">
        <v>172</v>
      </c>
      <c r="G29" s="105">
        <f t="shared" si="2"/>
        <v>1586.553243824946</v>
      </c>
      <c r="H29" s="331">
        <f t="shared" si="3"/>
        <v>10729.522944155304</v>
      </c>
    </row>
    <row r="30" spans="1:13" ht="15.75" thickBot="1">
      <c r="A30" s="106" t="s">
        <v>30</v>
      </c>
      <c r="B30" s="107">
        <f aca="true" t="shared" si="4" ref="B30:G30">SUM(B17:B29)</f>
        <v>7740.419999999999</v>
      </c>
      <c r="C30" s="107">
        <f t="shared" si="4"/>
        <v>90000.00000000001</v>
      </c>
      <c r="D30" s="107">
        <f t="shared" si="4"/>
        <v>1563</v>
      </c>
      <c r="E30" s="107">
        <f t="shared" si="4"/>
        <v>45000.000000000015</v>
      </c>
      <c r="F30" s="107">
        <f t="shared" si="4"/>
        <v>4878.5</v>
      </c>
      <c r="G30" s="108">
        <f t="shared" si="4"/>
        <v>45000</v>
      </c>
      <c r="H30" s="109">
        <f t="shared" si="3"/>
        <v>180000</v>
      </c>
      <c r="K30"/>
      <c r="L30"/>
      <c r="M30"/>
    </row>
    <row r="31" spans="1:8" s="1" customFormat="1" ht="16.5" thickBot="1">
      <c r="A31" s="55" t="s">
        <v>31</v>
      </c>
      <c r="B31" s="56">
        <f>C39*50%</f>
        <v>90000</v>
      </c>
      <c r="C31" s="56"/>
      <c r="D31" s="57">
        <f>C39*50%</f>
        <v>90000</v>
      </c>
      <c r="E31" s="58"/>
      <c r="H31" s="99"/>
    </row>
    <row r="32" spans="1:8" s="1" customFormat="1" ht="16.5" thickBot="1">
      <c r="A32" s="59" t="s">
        <v>32</v>
      </c>
      <c r="B32" s="60">
        <f>B31/B30</f>
        <v>11.627276039284691</v>
      </c>
      <c r="C32" s="61"/>
      <c r="D32" s="62">
        <f>E15/D30</f>
        <v>28.790786948176585</v>
      </c>
      <c r="E32" s="63">
        <v>0.5</v>
      </c>
      <c r="F32" s="64">
        <f>D31*50%</f>
        <v>45000</v>
      </c>
      <c r="G32" s="65">
        <f>F32/F30</f>
        <v>9.224146766424106</v>
      </c>
      <c r="H32" s="99"/>
    </row>
    <row r="33" spans="1:8" s="4" customFormat="1" ht="15.75">
      <c r="A33" s="132"/>
      <c r="B33" s="136"/>
      <c r="C33" s="136"/>
      <c r="D33" s="136"/>
      <c r="E33" s="144"/>
      <c r="F33" s="145"/>
      <c r="G33" s="145"/>
      <c r="H33" s="146"/>
    </row>
    <row r="34" spans="1:11" s="4" customFormat="1" ht="15.75">
      <c r="A34" s="337" t="s">
        <v>112</v>
      </c>
      <c r="B34" s="148"/>
      <c r="C34" s="148"/>
      <c r="D34" s="148"/>
      <c r="E34" s="148"/>
      <c r="F34" s="148"/>
      <c r="G34" s="148"/>
      <c r="H34" s="99"/>
      <c r="I34" s="1"/>
      <c r="J34" s="1"/>
      <c r="K34" s="1"/>
    </row>
    <row r="35" spans="1:11" s="4" customFormat="1" ht="15.75">
      <c r="A35" s="132" t="s">
        <v>113</v>
      </c>
      <c r="B35" s="136"/>
      <c r="C35" s="133"/>
      <c r="D35" s="133"/>
      <c r="E35" s="134"/>
      <c r="F35" s="135"/>
      <c r="G35" s="135"/>
      <c r="H35" s="99"/>
      <c r="I35" s="1"/>
      <c r="J35" s="1"/>
      <c r="K35" s="1"/>
    </row>
    <row r="36" spans="1:11" s="4" customFormat="1" ht="15.75">
      <c r="A36" s="132" t="s">
        <v>114</v>
      </c>
      <c r="B36" s="136"/>
      <c r="C36" s="133"/>
      <c r="D36" s="133"/>
      <c r="E36" s="134"/>
      <c r="F36" s="135"/>
      <c r="G36" s="135"/>
      <c r="H36" s="99"/>
      <c r="I36" s="1"/>
      <c r="J36" s="1"/>
      <c r="K36" s="1"/>
    </row>
    <row r="37" spans="1:8" s="4" customFormat="1" ht="15.75">
      <c r="A37" s="132" t="s">
        <v>164</v>
      </c>
      <c r="B37" s="136"/>
      <c r="C37" s="136"/>
      <c r="D37" s="136"/>
      <c r="E37" s="144"/>
      <c r="F37" s="145"/>
      <c r="G37" s="145"/>
      <c r="H37" s="146"/>
    </row>
    <row r="38" spans="6:11" s="1" customFormat="1" ht="12.75">
      <c r="F38" s="66"/>
      <c r="I38" s="6"/>
      <c r="K38"/>
    </row>
    <row r="39" spans="1:13" s="1" customFormat="1" ht="43.5">
      <c r="A39" s="80" t="s">
        <v>143</v>
      </c>
      <c r="B39" s="117">
        <v>180000</v>
      </c>
      <c r="C39" s="115">
        <v>180000</v>
      </c>
      <c r="D39" s="116"/>
      <c r="E39" s="71"/>
      <c r="F39" s="7"/>
      <c r="I39" s="67"/>
      <c r="K39" s="6"/>
      <c r="L39" s="6"/>
      <c r="M39"/>
    </row>
    <row r="40" spans="1:13" s="1" customFormat="1" ht="15.75">
      <c r="A40" s="81"/>
      <c r="B40" s="82"/>
      <c r="C40" s="83"/>
      <c r="D40" s="83"/>
      <c r="E40" s="84"/>
      <c r="F40" s="85"/>
      <c r="I40" s="97"/>
      <c r="K40" s="6"/>
      <c r="L40" s="6"/>
      <c r="M40"/>
    </row>
    <row r="41" spans="1:9" ht="14.25">
      <c r="A41" s="68" t="s">
        <v>33</v>
      </c>
      <c r="B41" s="70"/>
      <c r="H41" s="1"/>
      <c r="I41" s="98"/>
    </row>
    <row r="42" spans="1:2" ht="15">
      <c r="A42" s="68" t="s">
        <v>34</v>
      </c>
      <c r="B42" s="2"/>
    </row>
  </sheetData>
  <mergeCells count="8">
    <mergeCell ref="H9:H14"/>
    <mergeCell ref="B11:B14"/>
    <mergeCell ref="D9:E10"/>
    <mergeCell ref="B9:C10"/>
    <mergeCell ref="C11:C14"/>
    <mergeCell ref="F11:F14"/>
    <mergeCell ref="F9:G10"/>
    <mergeCell ref="G11:G14"/>
  </mergeCells>
  <printOptions horizontalCentered="1"/>
  <pageMargins left="1.01" right="0" top="0.24" bottom="0.5" header="0.16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M42"/>
  <sheetViews>
    <sheetView view="pageBreakPreview" zoomScaleSheetLayoutView="100" workbookViewId="0" topLeftCell="A1">
      <selection activeCell="I37" sqref="I37"/>
    </sheetView>
  </sheetViews>
  <sheetFormatPr defaultColWidth="9.140625" defaultRowHeight="12.75"/>
  <cols>
    <col min="1" max="1" width="33.7109375" style="0" customWidth="1"/>
    <col min="2" max="2" width="15.8515625" style="0" customWidth="1"/>
    <col min="3" max="3" width="15.421875" style="0" customWidth="1"/>
    <col min="4" max="4" width="16.28125" style="0" customWidth="1"/>
    <col min="5" max="5" width="13.28125" style="0" customWidth="1"/>
    <col min="6" max="6" width="13.7109375" style="5" customWidth="1"/>
    <col min="7" max="7" width="16.00390625" style="0" customWidth="1"/>
    <col min="8" max="8" width="17.8515625" style="0" customWidth="1"/>
    <col min="9" max="9" width="12.57421875" style="0" customWidth="1"/>
    <col min="10" max="10" width="13.421875" style="0" customWidth="1"/>
    <col min="11" max="11" width="12.28125" style="6" customWidth="1"/>
    <col min="12" max="12" width="7.8515625" style="6" customWidth="1"/>
    <col min="13" max="13" width="14.7109375" style="6" customWidth="1"/>
    <col min="14" max="14" width="13.140625" style="0" customWidth="1"/>
    <col min="15" max="15" width="11.28125" style="0" customWidth="1"/>
  </cols>
  <sheetData>
    <row r="1" spans="1:10" ht="18">
      <c r="A1" s="23" t="s">
        <v>1</v>
      </c>
      <c r="E1" s="24"/>
      <c r="F1" s="25"/>
      <c r="G1" s="25"/>
      <c r="H1" s="23"/>
      <c r="I1" s="10"/>
      <c r="J1" s="10"/>
    </row>
    <row r="2" spans="1:10" ht="18">
      <c r="A2" s="26" t="s">
        <v>17</v>
      </c>
      <c r="E2" s="23"/>
      <c r="F2" s="12"/>
      <c r="G2" s="13"/>
      <c r="H2" s="13"/>
      <c r="I2" s="10"/>
      <c r="J2" s="10"/>
    </row>
    <row r="3" spans="1:11" ht="18">
      <c r="A3" s="27"/>
      <c r="E3" s="28"/>
      <c r="F3" s="12"/>
      <c r="G3" s="12"/>
      <c r="H3" s="12"/>
      <c r="K3"/>
    </row>
    <row r="4" spans="5:11" ht="15.75">
      <c r="E4" s="23"/>
      <c r="F4" s="23"/>
      <c r="G4" s="23"/>
      <c r="H4" s="23"/>
      <c r="K4"/>
    </row>
    <row r="5" spans="2:11" ht="15.75">
      <c r="B5" s="29" t="s">
        <v>155</v>
      </c>
      <c r="C5" s="29"/>
      <c r="D5" s="29"/>
      <c r="E5" s="29"/>
      <c r="F5" s="360"/>
      <c r="G5" s="361"/>
      <c r="H5" s="3"/>
      <c r="I5" s="3"/>
      <c r="K5" s="3"/>
    </row>
    <row r="6" spans="2:11" ht="15.75">
      <c r="B6" s="29" t="s">
        <v>115</v>
      </c>
      <c r="C6" s="29"/>
      <c r="D6" s="29"/>
      <c r="E6" s="29"/>
      <c r="F6" s="360"/>
      <c r="G6" s="361"/>
      <c r="H6" s="361"/>
      <c r="I6" s="3"/>
      <c r="K6" s="11"/>
    </row>
    <row r="7" spans="2:11" ht="15">
      <c r="B7" s="30" t="s">
        <v>18</v>
      </c>
      <c r="C7" s="31"/>
      <c r="D7" s="31"/>
      <c r="E7" s="32"/>
      <c r="F7" s="96"/>
      <c r="I7" s="6"/>
      <c r="K7"/>
    </row>
    <row r="8" spans="9:13" ht="13.5" thickBot="1">
      <c r="I8" s="6"/>
      <c r="K8"/>
      <c r="L8"/>
      <c r="M8"/>
    </row>
    <row r="9" spans="1:13" ht="12.75" customHeight="1">
      <c r="A9" s="33"/>
      <c r="B9" s="507" t="s">
        <v>19</v>
      </c>
      <c r="C9" s="508"/>
      <c r="D9" s="503" t="s">
        <v>20</v>
      </c>
      <c r="E9" s="504"/>
      <c r="F9" s="503" t="s">
        <v>20</v>
      </c>
      <c r="G9" s="504"/>
      <c r="H9" s="482" t="s">
        <v>142</v>
      </c>
      <c r="K9"/>
      <c r="L9"/>
      <c r="M9"/>
    </row>
    <row r="10" spans="1:13" ht="25.5" customHeight="1" thickBot="1">
      <c r="A10" s="34"/>
      <c r="B10" s="509"/>
      <c r="C10" s="510"/>
      <c r="D10" s="505"/>
      <c r="E10" s="506"/>
      <c r="F10" s="505"/>
      <c r="G10" s="506"/>
      <c r="H10" s="483"/>
      <c r="K10"/>
      <c r="L10"/>
      <c r="M10"/>
    </row>
    <row r="11" spans="1:13" ht="12.75" customHeight="1">
      <c r="A11" s="35" t="s">
        <v>0</v>
      </c>
      <c r="B11" s="500" t="s">
        <v>21</v>
      </c>
      <c r="C11" s="511" t="s">
        <v>22</v>
      </c>
      <c r="D11" s="90" t="s">
        <v>39</v>
      </c>
      <c r="E11" s="36"/>
      <c r="F11" s="514" t="s">
        <v>40</v>
      </c>
      <c r="G11" s="517" t="s">
        <v>22</v>
      </c>
      <c r="H11" s="483"/>
      <c r="K11"/>
      <c r="L11"/>
      <c r="M11"/>
    </row>
    <row r="12" spans="1:13" ht="12.75" customHeight="1">
      <c r="A12" s="34"/>
      <c r="B12" s="501"/>
      <c r="C12" s="512"/>
      <c r="D12" s="89"/>
      <c r="E12" s="38"/>
      <c r="F12" s="515"/>
      <c r="G12" s="518"/>
      <c r="H12" s="483"/>
      <c r="K12"/>
      <c r="L12"/>
      <c r="M12"/>
    </row>
    <row r="13" spans="1:13" ht="12.75" customHeight="1">
      <c r="A13" s="34"/>
      <c r="B13" s="501"/>
      <c r="C13" s="512"/>
      <c r="D13" s="37" t="s">
        <v>23</v>
      </c>
      <c r="E13" s="38" t="s">
        <v>22</v>
      </c>
      <c r="F13" s="515"/>
      <c r="G13" s="518"/>
      <c r="H13" s="483"/>
      <c r="K13"/>
      <c r="L13"/>
      <c r="M13"/>
    </row>
    <row r="14" spans="1:13" ht="13.5" customHeight="1" thickBot="1">
      <c r="A14" s="34"/>
      <c r="B14" s="502"/>
      <c r="C14" s="513"/>
      <c r="D14" s="138"/>
      <c r="E14" s="143"/>
      <c r="F14" s="516"/>
      <c r="G14" s="519"/>
      <c r="H14" s="484"/>
      <c r="K14"/>
      <c r="L14"/>
      <c r="M14"/>
    </row>
    <row r="15" spans="1:13" ht="13.5" customHeight="1" thickBot="1">
      <c r="A15" s="124"/>
      <c r="B15" s="125"/>
      <c r="C15" s="126"/>
      <c r="D15" s="127"/>
      <c r="E15" s="128">
        <f>D31*50%</f>
        <v>75450</v>
      </c>
      <c r="F15" s="129"/>
      <c r="G15" s="130">
        <f>D31*50%</f>
        <v>75450</v>
      </c>
      <c r="H15" s="147"/>
      <c r="K15"/>
      <c r="L15"/>
      <c r="M15"/>
    </row>
    <row r="16" spans="1:8" s="40" customFormat="1" ht="12.75" customHeight="1" thickBot="1">
      <c r="A16" s="110">
        <v>0</v>
      </c>
      <c r="B16" s="111">
        <v>1</v>
      </c>
      <c r="C16" s="112">
        <v>2</v>
      </c>
      <c r="D16" s="88">
        <v>3</v>
      </c>
      <c r="E16" s="87">
        <v>4</v>
      </c>
      <c r="F16" s="113">
        <v>5</v>
      </c>
      <c r="G16" s="114">
        <v>6</v>
      </c>
      <c r="H16" s="87" t="s">
        <v>24</v>
      </c>
    </row>
    <row r="17" spans="1:13" ht="15">
      <c r="A17" s="131" t="s">
        <v>3</v>
      </c>
      <c r="B17" s="335">
        <v>655</v>
      </c>
      <c r="C17" s="137">
        <f aca="true" t="shared" si="0" ref="C17:C29">B17*$B$32</f>
        <v>12769.268334276436</v>
      </c>
      <c r="D17" s="139">
        <v>144</v>
      </c>
      <c r="E17" s="140">
        <f aca="true" t="shared" si="1" ref="E17:E29">D17*$D$32</f>
        <v>6951.247600767754</v>
      </c>
      <c r="F17" s="141">
        <v>306</v>
      </c>
      <c r="G17" s="142">
        <f aca="true" t="shared" si="2" ref="G17:G29">$G$32*F17</f>
        <v>4732.540739981552</v>
      </c>
      <c r="H17" s="329">
        <f aca="true" t="shared" si="3" ref="H17:H30">C17+G17+E17</f>
        <v>24453.056675025742</v>
      </c>
      <c r="K17"/>
      <c r="L17"/>
      <c r="M17"/>
    </row>
    <row r="18" spans="1:13" ht="15">
      <c r="A18" s="46" t="s">
        <v>41</v>
      </c>
      <c r="B18" s="121">
        <v>450</v>
      </c>
      <c r="C18" s="43">
        <f t="shared" si="0"/>
        <v>8772.779771640298</v>
      </c>
      <c r="D18" s="44">
        <v>106</v>
      </c>
      <c r="E18" s="123">
        <f t="shared" si="1"/>
        <v>5116.890595009597</v>
      </c>
      <c r="F18" s="45">
        <v>513</v>
      </c>
      <c r="G18" s="91">
        <f t="shared" si="2"/>
        <v>7933.965358204367</v>
      </c>
      <c r="H18" s="330">
        <f t="shared" si="3"/>
        <v>21823.635724854263</v>
      </c>
      <c r="K18"/>
      <c r="L18"/>
      <c r="M18"/>
    </row>
    <row r="19" spans="1:13" ht="15">
      <c r="A19" s="41" t="s">
        <v>5</v>
      </c>
      <c r="B19" s="42">
        <v>711.3</v>
      </c>
      <c r="C19" s="43">
        <f t="shared" si="0"/>
        <v>13866.840559039432</v>
      </c>
      <c r="D19" s="44">
        <v>144</v>
      </c>
      <c r="E19" s="123">
        <f t="shared" si="1"/>
        <v>6951.247600767754</v>
      </c>
      <c r="F19" s="45">
        <v>511.5</v>
      </c>
      <c r="G19" s="91">
        <f t="shared" si="2"/>
        <v>7910.76662908681</v>
      </c>
      <c r="H19" s="330">
        <f t="shared" si="3"/>
        <v>28728.854788893997</v>
      </c>
      <c r="K19"/>
      <c r="L19"/>
      <c r="M19"/>
    </row>
    <row r="20" spans="1:13" ht="15">
      <c r="A20" s="41" t="s">
        <v>6</v>
      </c>
      <c r="B20" s="42">
        <v>668.8</v>
      </c>
      <c r="C20" s="43">
        <f t="shared" si="0"/>
        <v>13038.300247273404</v>
      </c>
      <c r="D20" s="44">
        <v>146</v>
      </c>
      <c r="E20" s="123">
        <f t="shared" si="1"/>
        <v>7047.792706333973</v>
      </c>
      <c r="F20" s="45">
        <v>404</v>
      </c>
      <c r="G20" s="91">
        <f t="shared" si="2"/>
        <v>6248.191042328584</v>
      </c>
      <c r="H20" s="330">
        <f t="shared" si="3"/>
        <v>26334.283995935963</v>
      </c>
      <c r="K20"/>
      <c r="L20"/>
      <c r="M20"/>
    </row>
    <row r="21" spans="1:8" s="50" customFormat="1" ht="15">
      <c r="A21" s="51" t="s">
        <v>7</v>
      </c>
      <c r="B21" s="42">
        <v>487</v>
      </c>
      <c r="C21" s="43">
        <f t="shared" si="0"/>
        <v>9494.097219530724</v>
      </c>
      <c r="D21" s="44">
        <v>131</v>
      </c>
      <c r="E21" s="123">
        <f t="shared" si="1"/>
        <v>6323.7044145873315</v>
      </c>
      <c r="F21" s="45">
        <v>435</v>
      </c>
      <c r="G21" s="91">
        <f t="shared" si="2"/>
        <v>6727.631444091422</v>
      </c>
      <c r="H21" s="330">
        <f t="shared" si="3"/>
        <v>22545.433078209477</v>
      </c>
    </row>
    <row r="22" spans="1:8" s="50" customFormat="1" ht="15">
      <c r="A22" s="51" t="s">
        <v>8</v>
      </c>
      <c r="B22" s="42">
        <v>715.79</v>
      </c>
      <c r="C22" s="43">
        <f t="shared" si="0"/>
        <v>13954.373406094242</v>
      </c>
      <c r="D22" s="44">
        <v>137</v>
      </c>
      <c r="E22" s="123">
        <f t="shared" si="1"/>
        <v>6613.339731285989</v>
      </c>
      <c r="F22" s="45">
        <v>472</v>
      </c>
      <c r="G22" s="91">
        <f t="shared" si="2"/>
        <v>7299.8667623244855</v>
      </c>
      <c r="H22" s="330">
        <f t="shared" si="3"/>
        <v>27867.579899704717</v>
      </c>
    </row>
    <row r="23" spans="1:8" s="50" customFormat="1" ht="15">
      <c r="A23" s="51" t="s">
        <v>25</v>
      </c>
      <c r="B23" s="100">
        <v>484.7</v>
      </c>
      <c r="C23" s="43">
        <f t="shared" si="0"/>
        <v>9449.258567364563</v>
      </c>
      <c r="D23" s="44">
        <v>101</v>
      </c>
      <c r="E23" s="123">
        <f t="shared" si="1"/>
        <v>4875.52783109405</v>
      </c>
      <c r="F23" s="45">
        <v>248</v>
      </c>
      <c r="G23" s="91">
        <f t="shared" si="2"/>
        <v>3835.5232141026954</v>
      </c>
      <c r="H23" s="330">
        <f t="shared" si="3"/>
        <v>18160.30961256131</v>
      </c>
    </row>
    <row r="24" spans="1:8" s="50" customFormat="1" ht="15">
      <c r="A24" s="53" t="s">
        <v>26</v>
      </c>
      <c r="B24" s="100">
        <v>699.4</v>
      </c>
      <c r="C24" s="43">
        <f t="shared" si="0"/>
        <v>13634.849271744944</v>
      </c>
      <c r="D24" s="44">
        <v>121</v>
      </c>
      <c r="E24" s="123">
        <f t="shared" si="1"/>
        <v>5840.978886756238</v>
      </c>
      <c r="F24" s="45">
        <v>528</v>
      </c>
      <c r="G24" s="91">
        <f t="shared" si="2"/>
        <v>8165.952649379933</v>
      </c>
      <c r="H24" s="330">
        <f t="shared" si="3"/>
        <v>27641.780807881114</v>
      </c>
    </row>
    <row r="25" spans="1:8" s="50" customFormat="1" ht="15">
      <c r="A25" s="54" t="s">
        <v>27</v>
      </c>
      <c r="B25" s="100">
        <v>449.74</v>
      </c>
      <c r="C25" s="43">
        <f t="shared" si="0"/>
        <v>8767.711054438907</v>
      </c>
      <c r="D25" s="44">
        <v>121</v>
      </c>
      <c r="E25" s="123">
        <f t="shared" si="1"/>
        <v>5840.978886756238</v>
      </c>
      <c r="F25" s="45">
        <v>232</v>
      </c>
      <c r="G25" s="91">
        <f t="shared" si="2"/>
        <v>3588.0701035154248</v>
      </c>
      <c r="H25" s="330">
        <f t="shared" si="3"/>
        <v>18196.760044710572</v>
      </c>
    </row>
    <row r="26" spans="1:8" s="50" customFormat="1" ht="15">
      <c r="A26" s="51" t="s">
        <v>111</v>
      </c>
      <c r="B26" s="334">
        <v>551.49</v>
      </c>
      <c r="C26" s="43">
        <f t="shared" si="0"/>
        <v>10751.334036137574</v>
      </c>
      <c r="D26" s="44">
        <v>123</v>
      </c>
      <c r="E26" s="123">
        <f t="shared" si="1"/>
        <v>5937.523992322456</v>
      </c>
      <c r="F26" s="45">
        <v>430</v>
      </c>
      <c r="G26" s="91">
        <f t="shared" si="2"/>
        <v>6650.3023470329</v>
      </c>
      <c r="H26" s="330">
        <f t="shared" si="3"/>
        <v>23339.16037549293</v>
      </c>
    </row>
    <row r="27" spans="1:8" s="50" customFormat="1" ht="15">
      <c r="A27" s="51" t="s">
        <v>28</v>
      </c>
      <c r="B27" s="100">
        <v>481.5</v>
      </c>
      <c r="C27" s="47">
        <f t="shared" si="0"/>
        <v>9386.87435565512</v>
      </c>
      <c r="D27" s="122">
        <v>83</v>
      </c>
      <c r="E27" s="94">
        <f t="shared" si="1"/>
        <v>4006.6218809980805</v>
      </c>
      <c r="F27" s="49">
        <v>276</v>
      </c>
      <c r="G27" s="92">
        <f t="shared" si="2"/>
        <v>4268.566157630419</v>
      </c>
      <c r="H27" s="330">
        <f t="shared" si="3"/>
        <v>17662.06239428362</v>
      </c>
    </row>
    <row r="28" spans="1:8" s="50" customFormat="1" ht="15">
      <c r="A28" s="51" t="s">
        <v>29</v>
      </c>
      <c r="B28" s="52">
        <v>844.5</v>
      </c>
      <c r="C28" s="47">
        <f t="shared" si="0"/>
        <v>16463.58337144496</v>
      </c>
      <c r="D28" s="48">
        <v>107</v>
      </c>
      <c r="E28" s="94">
        <f t="shared" si="1"/>
        <v>5165.163147792706</v>
      </c>
      <c r="F28" s="49">
        <v>351</v>
      </c>
      <c r="G28" s="92">
        <f t="shared" si="2"/>
        <v>5428.502613508251</v>
      </c>
      <c r="H28" s="330">
        <f t="shared" si="3"/>
        <v>27057.24913274592</v>
      </c>
    </row>
    <row r="29" spans="1:8" s="50" customFormat="1" ht="15.75" thickBot="1">
      <c r="A29" s="69" t="s">
        <v>110</v>
      </c>
      <c r="B29" s="336">
        <v>541.2</v>
      </c>
      <c r="C29" s="101">
        <f t="shared" si="0"/>
        <v>10550.7298053594</v>
      </c>
      <c r="D29" s="102">
        <v>99</v>
      </c>
      <c r="E29" s="103">
        <f t="shared" si="1"/>
        <v>4778.982725527831</v>
      </c>
      <c r="F29" s="104">
        <v>172</v>
      </c>
      <c r="G29" s="105">
        <f t="shared" si="2"/>
        <v>2660.1209388131597</v>
      </c>
      <c r="H29" s="331">
        <f t="shared" si="3"/>
        <v>17989.83346970039</v>
      </c>
    </row>
    <row r="30" spans="1:13" ht="15.75" thickBot="1">
      <c r="A30" s="106" t="s">
        <v>30</v>
      </c>
      <c r="B30" s="107">
        <f aca="true" t="shared" si="4" ref="B30:G30">SUM(B17:B29)</f>
        <v>7740.419999999999</v>
      </c>
      <c r="C30" s="107">
        <f t="shared" si="4"/>
        <v>150900</v>
      </c>
      <c r="D30" s="107">
        <f t="shared" si="4"/>
        <v>1563</v>
      </c>
      <c r="E30" s="107">
        <f t="shared" si="4"/>
        <v>75450</v>
      </c>
      <c r="F30" s="107">
        <f t="shared" si="4"/>
        <v>4878.5</v>
      </c>
      <c r="G30" s="108">
        <f t="shared" si="4"/>
        <v>75450</v>
      </c>
      <c r="H30" s="109">
        <f t="shared" si="3"/>
        <v>301800</v>
      </c>
      <c r="K30"/>
      <c r="L30"/>
      <c r="M30"/>
    </row>
    <row r="31" spans="1:8" s="1" customFormat="1" ht="16.5" thickBot="1">
      <c r="A31" s="55" t="s">
        <v>31</v>
      </c>
      <c r="B31" s="56">
        <f>C39*50%</f>
        <v>150900</v>
      </c>
      <c r="C31" s="56"/>
      <c r="D31" s="57">
        <f>C39*50%</f>
        <v>150900</v>
      </c>
      <c r="E31" s="58"/>
      <c r="H31" s="99"/>
    </row>
    <row r="32" spans="1:8" s="1" customFormat="1" ht="16.5" thickBot="1">
      <c r="A32" s="59" t="s">
        <v>32</v>
      </c>
      <c r="B32" s="60">
        <f>B31/B30</f>
        <v>19.495066159200665</v>
      </c>
      <c r="C32" s="61"/>
      <c r="D32" s="62">
        <f>E15/D30</f>
        <v>48.272552783109404</v>
      </c>
      <c r="E32" s="63">
        <v>0.5</v>
      </c>
      <c r="F32" s="64">
        <f>D31*50%</f>
        <v>75450</v>
      </c>
      <c r="G32" s="65">
        <f>F32/F30</f>
        <v>15.465819411704418</v>
      </c>
      <c r="H32" s="99"/>
    </row>
    <row r="33" spans="1:8" s="4" customFormat="1" ht="15.75">
      <c r="A33" s="132"/>
      <c r="B33" s="136"/>
      <c r="C33" s="136"/>
      <c r="D33" s="136"/>
      <c r="E33" s="144"/>
      <c r="F33" s="145"/>
      <c r="G33" s="145"/>
      <c r="H33" s="146"/>
    </row>
    <row r="34" spans="1:11" s="4" customFormat="1" ht="15.75">
      <c r="A34" s="337" t="s">
        <v>112</v>
      </c>
      <c r="B34" s="148"/>
      <c r="C34" s="148"/>
      <c r="D34" s="148"/>
      <c r="E34" s="148"/>
      <c r="F34" s="148"/>
      <c r="G34" s="148"/>
      <c r="H34" s="99"/>
      <c r="I34" s="1"/>
      <c r="J34" s="1"/>
      <c r="K34" s="1"/>
    </row>
    <row r="35" spans="1:11" s="4" customFormat="1" ht="15.75">
      <c r="A35" s="132" t="s">
        <v>113</v>
      </c>
      <c r="B35" s="136"/>
      <c r="C35" s="133"/>
      <c r="D35" s="133"/>
      <c r="E35" s="134"/>
      <c r="F35" s="135"/>
      <c r="G35" s="135"/>
      <c r="H35" s="99"/>
      <c r="I35" s="1"/>
      <c r="J35" s="1"/>
      <c r="K35" s="1"/>
    </row>
    <row r="36" spans="1:11" s="4" customFormat="1" ht="15.75">
      <c r="A36" s="132" t="s">
        <v>114</v>
      </c>
      <c r="B36" s="136"/>
      <c r="C36" s="133"/>
      <c r="D36" s="133"/>
      <c r="E36" s="134"/>
      <c r="F36" s="135"/>
      <c r="G36" s="135"/>
      <c r="H36" s="99"/>
      <c r="I36" s="1"/>
      <c r="J36" s="1"/>
      <c r="K36" s="1"/>
    </row>
    <row r="37" spans="1:8" s="4" customFormat="1" ht="15.75">
      <c r="A37" s="132" t="s">
        <v>163</v>
      </c>
      <c r="B37" s="136"/>
      <c r="C37" s="136"/>
      <c r="D37" s="136"/>
      <c r="E37" s="144"/>
      <c r="F37" s="145"/>
      <c r="G37" s="145"/>
      <c r="H37" s="146"/>
    </row>
    <row r="38" spans="6:11" s="1" customFormat="1" ht="12.75">
      <c r="F38" s="66"/>
      <c r="I38" s="6"/>
      <c r="K38"/>
    </row>
    <row r="39" spans="1:13" s="1" customFormat="1" ht="43.5">
      <c r="A39" s="80" t="s">
        <v>141</v>
      </c>
      <c r="B39" s="117">
        <v>301800</v>
      </c>
      <c r="C39" s="115">
        <v>301800</v>
      </c>
      <c r="D39" s="116"/>
      <c r="E39" s="71"/>
      <c r="F39" s="7"/>
      <c r="I39" s="67"/>
      <c r="K39" s="6"/>
      <c r="L39" s="6"/>
      <c r="M39"/>
    </row>
    <row r="40" spans="1:13" s="1" customFormat="1" ht="15.75">
      <c r="A40" s="81"/>
      <c r="B40" s="82"/>
      <c r="C40" s="83"/>
      <c r="D40" s="83"/>
      <c r="E40" s="84"/>
      <c r="F40" s="85"/>
      <c r="I40" s="97"/>
      <c r="K40" s="6"/>
      <c r="L40" s="6"/>
      <c r="M40"/>
    </row>
    <row r="41" spans="1:9" ht="14.25">
      <c r="A41" s="68" t="s">
        <v>33</v>
      </c>
      <c r="B41" s="70"/>
      <c r="H41" s="1"/>
      <c r="I41" s="98"/>
    </row>
    <row r="42" spans="1:2" ht="15">
      <c r="A42" s="68" t="s">
        <v>34</v>
      </c>
      <c r="B42" s="2"/>
    </row>
  </sheetData>
  <mergeCells count="8">
    <mergeCell ref="H9:H14"/>
    <mergeCell ref="B11:B14"/>
    <mergeCell ref="D9:E10"/>
    <mergeCell ref="B9:C10"/>
    <mergeCell ref="C11:C14"/>
    <mergeCell ref="F11:F14"/>
    <mergeCell ref="F9:G10"/>
    <mergeCell ref="G11:G14"/>
  </mergeCells>
  <printOptions horizontalCentered="1"/>
  <pageMargins left="1.01" right="0" top="0.24" bottom="0.5" header="0.16" footer="0.5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M42"/>
  <sheetViews>
    <sheetView view="pageBreakPreview" zoomScaleSheetLayoutView="100" workbookViewId="0" topLeftCell="A7">
      <selection activeCell="I36" sqref="I36"/>
    </sheetView>
  </sheetViews>
  <sheetFormatPr defaultColWidth="9.140625" defaultRowHeight="12.75"/>
  <cols>
    <col min="1" max="1" width="33.7109375" style="0" customWidth="1"/>
    <col min="2" max="2" width="15.8515625" style="0" customWidth="1"/>
    <col min="3" max="3" width="15.421875" style="0" customWidth="1"/>
    <col min="4" max="4" width="16.28125" style="0" customWidth="1"/>
    <col min="5" max="5" width="13.28125" style="0" customWidth="1"/>
    <col min="6" max="6" width="13.7109375" style="5" customWidth="1"/>
    <col min="7" max="7" width="16.00390625" style="0" customWidth="1"/>
    <col min="8" max="8" width="17.8515625" style="0" customWidth="1"/>
    <col min="9" max="9" width="12.57421875" style="0" customWidth="1"/>
    <col min="10" max="10" width="13.421875" style="0" customWidth="1"/>
    <col min="11" max="11" width="12.28125" style="6" customWidth="1"/>
    <col min="12" max="12" width="7.8515625" style="6" customWidth="1"/>
    <col min="13" max="13" width="14.7109375" style="6" customWidth="1"/>
    <col min="14" max="14" width="13.140625" style="0" customWidth="1"/>
    <col min="15" max="15" width="11.28125" style="0" customWidth="1"/>
  </cols>
  <sheetData>
    <row r="1" spans="1:10" ht="18">
      <c r="A1" s="23" t="s">
        <v>1</v>
      </c>
      <c r="E1" s="24"/>
      <c r="F1" s="25"/>
      <c r="G1" s="25"/>
      <c r="H1" s="23"/>
      <c r="I1" s="10"/>
      <c r="J1" s="10"/>
    </row>
    <row r="2" spans="1:10" ht="18">
      <c r="A2" s="26" t="s">
        <v>17</v>
      </c>
      <c r="E2" s="23"/>
      <c r="F2" s="12"/>
      <c r="G2" s="13"/>
      <c r="H2" s="13"/>
      <c r="I2" s="10"/>
      <c r="J2" s="10"/>
    </row>
    <row r="3" spans="1:11" ht="18">
      <c r="A3" s="27"/>
      <c r="E3" s="28"/>
      <c r="F3" s="12"/>
      <c r="G3" s="12"/>
      <c r="H3" s="12"/>
      <c r="K3"/>
    </row>
    <row r="4" spans="5:11" ht="15.75">
      <c r="E4" s="23"/>
      <c r="F4" s="23"/>
      <c r="G4" s="23"/>
      <c r="H4" s="23"/>
      <c r="K4"/>
    </row>
    <row r="5" spans="2:11" ht="15.75">
      <c r="B5" s="29" t="s">
        <v>156</v>
      </c>
      <c r="C5" s="29"/>
      <c r="D5" s="29"/>
      <c r="E5" s="29"/>
      <c r="F5" s="360"/>
      <c r="G5" s="361"/>
      <c r="H5" s="3"/>
      <c r="I5" s="3"/>
      <c r="J5" s="3"/>
      <c r="K5" s="3"/>
    </row>
    <row r="6" spans="2:11" ht="15.75">
      <c r="B6" s="29" t="s">
        <v>115</v>
      </c>
      <c r="C6" s="29"/>
      <c r="D6" s="29"/>
      <c r="E6" s="29"/>
      <c r="F6" s="360"/>
      <c r="G6" s="361"/>
      <c r="H6" s="361"/>
      <c r="I6" s="3"/>
      <c r="J6" s="3"/>
      <c r="K6" s="11"/>
    </row>
    <row r="7" spans="2:11" ht="15">
      <c r="B7" s="30" t="s">
        <v>18</v>
      </c>
      <c r="C7" s="31"/>
      <c r="D7" s="31"/>
      <c r="E7" s="32"/>
      <c r="F7" s="96"/>
      <c r="I7" s="6"/>
      <c r="K7"/>
    </row>
    <row r="8" spans="9:13" ht="13.5" thickBot="1">
      <c r="I8" s="6"/>
      <c r="K8"/>
      <c r="L8"/>
      <c r="M8"/>
    </row>
    <row r="9" spans="1:13" ht="12.75" customHeight="1">
      <c r="A9" s="33"/>
      <c r="B9" s="507" t="s">
        <v>19</v>
      </c>
      <c r="C9" s="508"/>
      <c r="D9" s="503" t="s">
        <v>20</v>
      </c>
      <c r="E9" s="504"/>
      <c r="F9" s="503" t="s">
        <v>20</v>
      </c>
      <c r="G9" s="504"/>
      <c r="H9" s="482" t="s">
        <v>116</v>
      </c>
      <c r="K9"/>
      <c r="L9"/>
      <c r="M9"/>
    </row>
    <row r="10" spans="1:13" ht="25.5" customHeight="1" thickBot="1">
      <c r="A10" s="34"/>
      <c r="B10" s="509"/>
      <c r="C10" s="510"/>
      <c r="D10" s="505"/>
      <c r="E10" s="506"/>
      <c r="F10" s="505"/>
      <c r="G10" s="506"/>
      <c r="H10" s="483"/>
      <c r="K10"/>
      <c r="L10"/>
      <c r="M10"/>
    </row>
    <row r="11" spans="1:13" ht="12.75" customHeight="1">
      <c r="A11" s="35" t="s">
        <v>0</v>
      </c>
      <c r="B11" s="500" t="s">
        <v>21</v>
      </c>
      <c r="C11" s="511" t="s">
        <v>22</v>
      </c>
      <c r="D11" s="90" t="s">
        <v>39</v>
      </c>
      <c r="E11" s="36"/>
      <c r="F11" s="514" t="s">
        <v>40</v>
      </c>
      <c r="G11" s="517" t="s">
        <v>22</v>
      </c>
      <c r="H11" s="483"/>
      <c r="K11"/>
      <c r="L11"/>
      <c r="M11"/>
    </row>
    <row r="12" spans="1:13" ht="12.75" customHeight="1">
      <c r="A12" s="34"/>
      <c r="B12" s="501"/>
      <c r="C12" s="512"/>
      <c r="D12" s="89"/>
      <c r="E12" s="38"/>
      <c r="F12" s="515"/>
      <c r="G12" s="518"/>
      <c r="H12" s="483"/>
      <c r="K12"/>
      <c r="L12"/>
      <c r="M12"/>
    </row>
    <row r="13" spans="1:13" ht="12.75" customHeight="1">
      <c r="A13" s="34"/>
      <c r="B13" s="501"/>
      <c r="C13" s="512"/>
      <c r="D13" s="37" t="s">
        <v>23</v>
      </c>
      <c r="E13" s="38" t="s">
        <v>22</v>
      </c>
      <c r="F13" s="515"/>
      <c r="G13" s="518"/>
      <c r="H13" s="483"/>
      <c r="K13"/>
      <c r="L13"/>
      <c r="M13"/>
    </row>
    <row r="14" spans="1:13" ht="13.5" customHeight="1" thickBot="1">
      <c r="A14" s="34"/>
      <c r="B14" s="502"/>
      <c r="C14" s="513"/>
      <c r="D14" s="138"/>
      <c r="E14" s="143"/>
      <c r="F14" s="516"/>
      <c r="G14" s="519"/>
      <c r="H14" s="484"/>
      <c r="K14"/>
      <c r="L14"/>
      <c r="M14"/>
    </row>
    <row r="15" spans="1:13" ht="13.5" customHeight="1" thickBot="1">
      <c r="A15" s="124"/>
      <c r="B15" s="125"/>
      <c r="C15" s="126"/>
      <c r="D15" s="127"/>
      <c r="E15" s="128">
        <f>D31*50%</f>
        <v>10000</v>
      </c>
      <c r="F15" s="129"/>
      <c r="G15" s="130">
        <f>D31*50%</f>
        <v>10000</v>
      </c>
      <c r="H15" s="147"/>
      <c r="K15"/>
      <c r="L15"/>
      <c r="M15"/>
    </row>
    <row r="16" spans="1:8" s="40" customFormat="1" ht="12.75" customHeight="1" thickBot="1">
      <c r="A16" s="110">
        <v>0</v>
      </c>
      <c r="B16" s="111">
        <v>1</v>
      </c>
      <c r="C16" s="112">
        <v>2</v>
      </c>
      <c r="D16" s="88">
        <v>3</v>
      </c>
      <c r="E16" s="87">
        <v>4</v>
      </c>
      <c r="F16" s="113">
        <v>5</v>
      </c>
      <c r="G16" s="114">
        <v>6</v>
      </c>
      <c r="H16" s="87" t="s">
        <v>24</v>
      </c>
    </row>
    <row r="17" spans="1:13" ht="15">
      <c r="A17" s="131" t="s">
        <v>3</v>
      </c>
      <c r="B17" s="335">
        <v>655</v>
      </c>
      <c r="C17" s="137">
        <f aca="true" t="shared" si="0" ref="C17:C29">B17*$B$32</f>
        <v>1692.414623495883</v>
      </c>
      <c r="D17" s="139">
        <v>144</v>
      </c>
      <c r="E17" s="140">
        <f aca="true" t="shared" si="1" ref="E17:E29">D17*$D$32</f>
        <v>921.3051823416506</v>
      </c>
      <c r="F17" s="141">
        <v>306</v>
      </c>
      <c r="G17" s="142">
        <f aca="true" t="shared" si="2" ref="G17:G29">$G$32*F17</f>
        <v>627.2419801168393</v>
      </c>
      <c r="H17" s="329">
        <f aca="true" t="shared" si="3" ref="H17:H30">C17+G17+E17</f>
        <v>3240.961785954373</v>
      </c>
      <c r="K17"/>
      <c r="L17"/>
      <c r="M17"/>
    </row>
    <row r="18" spans="1:13" ht="15">
      <c r="A18" s="46" t="s">
        <v>41</v>
      </c>
      <c r="B18" s="121">
        <v>450</v>
      </c>
      <c r="C18" s="43">
        <f t="shared" si="0"/>
        <v>1162.727603928469</v>
      </c>
      <c r="D18" s="44">
        <v>106</v>
      </c>
      <c r="E18" s="123">
        <f t="shared" si="1"/>
        <v>678.1829814459373</v>
      </c>
      <c r="F18" s="45">
        <v>513</v>
      </c>
      <c r="G18" s="91">
        <f t="shared" si="2"/>
        <v>1051.5527313723483</v>
      </c>
      <c r="H18" s="330">
        <f t="shared" si="3"/>
        <v>2892.463316746755</v>
      </c>
      <c r="K18"/>
      <c r="L18"/>
      <c r="M18"/>
    </row>
    <row r="19" spans="1:13" ht="15">
      <c r="A19" s="41" t="s">
        <v>5</v>
      </c>
      <c r="B19" s="42">
        <v>711.3</v>
      </c>
      <c r="C19" s="43">
        <f t="shared" si="0"/>
        <v>1837.8847659429334</v>
      </c>
      <c r="D19" s="44">
        <v>144</v>
      </c>
      <c r="E19" s="123">
        <f t="shared" si="1"/>
        <v>921.3051823416506</v>
      </c>
      <c r="F19" s="45">
        <v>511.5</v>
      </c>
      <c r="G19" s="91">
        <f t="shared" si="2"/>
        <v>1048.47801578354</v>
      </c>
      <c r="H19" s="330">
        <f t="shared" si="3"/>
        <v>3807.667964068124</v>
      </c>
      <c r="K19"/>
      <c r="L19"/>
      <c r="M19"/>
    </row>
    <row r="20" spans="1:13" ht="15">
      <c r="A20" s="41" t="s">
        <v>6</v>
      </c>
      <c r="B20" s="42">
        <v>668.8</v>
      </c>
      <c r="C20" s="43">
        <f t="shared" si="0"/>
        <v>1728.0716033496892</v>
      </c>
      <c r="D20" s="44">
        <v>146</v>
      </c>
      <c r="E20" s="123">
        <f t="shared" si="1"/>
        <v>934.1010876519514</v>
      </c>
      <c r="F20" s="45">
        <v>404</v>
      </c>
      <c r="G20" s="91">
        <f t="shared" si="2"/>
        <v>828.1233985856309</v>
      </c>
      <c r="H20" s="330">
        <f t="shared" si="3"/>
        <v>3490.296089587271</v>
      </c>
      <c r="K20"/>
      <c r="L20"/>
      <c r="M20"/>
    </row>
    <row r="21" spans="1:8" s="50" customFormat="1" ht="15">
      <c r="A21" s="51" t="s">
        <v>7</v>
      </c>
      <c r="B21" s="42">
        <v>487</v>
      </c>
      <c r="C21" s="43">
        <f t="shared" si="0"/>
        <v>1258.3296513625878</v>
      </c>
      <c r="D21" s="44">
        <v>131</v>
      </c>
      <c r="E21" s="123">
        <f t="shared" si="1"/>
        <v>838.131797824696</v>
      </c>
      <c r="F21" s="45">
        <v>435</v>
      </c>
      <c r="G21" s="91">
        <f t="shared" si="2"/>
        <v>891.6675207543303</v>
      </c>
      <c r="H21" s="330">
        <f t="shared" si="3"/>
        <v>2988.1289699416143</v>
      </c>
    </row>
    <row r="22" spans="1:8" s="50" customFormat="1" ht="15">
      <c r="A22" s="51" t="s">
        <v>8</v>
      </c>
      <c r="B22" s="42">
        <v>715.79</v>
      </c>
      <c r="C22" s="43">
        <f t="shared" si="0"/>
        <v>1849.4862035910198</v>
      </c>
      <c r="D22" s="44">
        <v>137</v>
      </c>
      <c r="E22" s="123">
        <f t="shared" si="1"/>
        <v>876.5195137555982</v>
      </c>
      <c r="F22" s="45">
        <v>472</v>
      </c>
      <c r="G22" s="91">
        <f t="shared" si="2"/>
        <v>967.5105052782618</v>
      </c>
      <c r="H22" s="330">
        <f t="shared" si="3"/>
        <v>3693.5162226248794</v>
      </c>
    </row>
    <row r="23" spans="1:8" s="50" customFormat="1" ht="15">
      <c r="A23" s="51" t="s">
        <v>25</v>
      </c>
      <c r="B23" s="100">
        <v>484.7</v>
      </c>
      <c r="C23" s="43">
        <f t="shared" si="0"/>
        <v>1252.3868213869534</v>
      </c>
      <c r="D23" s="44">
        <v>101</v>
      </c>
      <c r="E23" s="123">
        <f t="shared" si="1"/>
        <v>646.1932181701856</v>
      </c>
      <c r="F23" s="45">
        <v>248</v>
      </c>
      <c r="G23" s="91">
        <f t="shared" si="2"/>
        <v>508.3529773495952</v>
      </c>
      <c r="H23" s="330">
        <f t="shared" si="3"/>
        <v>2406.9330169067343</v>
      </c>
    </row>
    <row r="24" spans="1:8" s="50" customFormat="1" ht="15">
      <c r="A24" s="53" t="s">
        <v>26</v>
      </c>
      <c r="B24" s="100">
        <v>699.4</v>
      </c>
      <c r="C24" s="43">
        <f t="shared" si="0"/>
        <v>1807.1370804168253</v>
      </c>
      <c r="D24" s="44">
        <v>121</v>
      </c>
      <c r="E24" s="123">
        <f t="shared" si="1"/>
        <v>774.1522712731926</v>
      </c>
      <c r="F24" s="45">
        <v>528</v>
      </c>
      <c r="G24" s="91">
        <f t="shared" si="2"/>
        <v>1082.2998872604285</v>
      </c>
      <c r="H24" s="330">
        <f t="shared" si="3"/>
        <v>3663.5892389504465</v>
      </c>
    </row>
    <row r="25" spans="1:8" s="50" customFormat="1" ht="15">
      <c r="A25" s="54" t="s">
        <v>27</v>
      </c>
      <c r="B25" s="100">
        <v>449.74</v>
      </c>
      <c r="C25" s="43">
        <f t="shared" si="0"/>
        <v>1162.0558057573105</v>
      </c>
      <c r="D25" s="44">
        <v>121</v>
      </c>
      <c r="E25" s="123">
        <f t="shared" si="1"/>
        <v>774.1522712731926</v>
      </c>
      <c r="F25" s="45">
        <v>232</v>
      </c>
      <c r="G25" s="91">
        <f t="shared" si="2"/>
        <v>475.55601106897615</v>
      </c>
      <c r="H25" s="330">
        <f t="shared" si="3"/>
        <v>2411.7640880994795</v>
      </c>
    </row>
    <row r="26" spans="1:8" s="50" customFormat="1" ht="15">
      <c r="A26" s="51" t="s">
        <v>111</v>
      </c>
      <c r="B26" s="334">
        <v>551.49</v>
      </c>
      <c r="C26" s="43">
        <f t="shared" si="0"/>
        <v>1424.9614362011366</v>
      </c>
      <c r="D26" s="44">
        <v>123</v>
      </c>
      <c r="E26" s="123">
        <f t="shared" si="1"/>
        <v>786.9481765834933</v>
      </c>
      <c r="F26" s="45">
        <v>430</v>
      </c>
      <c r="G26" s="91">
        <f t="shared" si="2"/>
        <v>881.4184687916369</v>
      </c>
      <c r="H26" s="330">
        <f t="shared" si="3"/>
        <v>3093.3280815762664</v>
      </c>
    </row>
    <row r="27" spans="1:8" s="50" customFormat="1" ht="15">
      <c r="A27" s="51" t="s">
        <v>28</v>
      </c>
      <c r="B27" s="100">
        <v>481.5</v>
      </c>
      <c r="C27" s="47">
        <f t="shared" si="0"/>
        <v>1244.118536203462</v>
      </c>
      <c r="D27" s="122">
        <v>83</v>
      </c>
      <c r="E27" s="94">
        <f t="shared" si="1"/>
        <v>531.0300703774792</v>
      </c>
      <c r="F27" s="49">
        <v>276</v>
      </c>
      <c r="G27" s="92">
        <f t="shared" si="2"/>
        <v>565.7476683406785</v>
      </c>
      <c r="H27" s="330">
        <f t="shared" si="3"/>
        <v>2340.89627492162</v>
      </c>
    </row>
    <row r="28" spans="1:8" s="50" customFormat="1" ht="15">
      <c r="A28" s="51" t="s">
        <v>29</v>
      </c>
      <c r="B28" s="52">
        <v>844.5</v>
      </c>
      <c r="C28" s="47">
        <f t="shared" si="0"/>
        <v>2182.0521367057604</v>
      </c>
      <c r="D28" s="48">
        <v>107</v>
      </c>
      <c r="E28" s="94">
        <f t="shared" si="1"/>
        <v>684.5809341010877</v>
      </c>
      <c r="F28" s="49">
        <v>351</v>
      </c>
      <c r="G28" s="92">
        <f t="shared" si="2"/>
        <v>719.4834477810803</v>
      </c>
      <c r="H28" s="330">
        <f t="shared" si="3"/>
        <v>3586.1165185879286</v>
      </c>
    </row>
    <row r="29" spans="1:8" s="50" customFormat="1" ht="15.75" thickBot="1">
      <c r="A29" s="69" t="s">
        <v>110</v>
      </c>
      <c r="B29" s="336">
        <v>541.2</v>
      </c>
      <c r="C29" s="101">
        <f t="shared" si="0"/>
        <v>1398.3737316579725</v>
      </c>
      <c r="D29" s="102">
        <v>99</v>
      </c>
      <c r="E29" s="103">
        <f t="shared" si="1"/>
        <v>633.3973128598848</v>
      </c>
      <c r="F29" s="104">
        <v>172</v>
      </c>
      <c r="G29" s="105">
        <f t="shared" si="2"/>
        <v>352.5673875166547</v>
      </c>
      <c r="H29" s="331">
        <f t="shared" si="3"/>
        <v>2384.338432034512</v>
      </c>
    </row>
    <row r="30" spans="1:13" ht="15.75" thickBot="1">
      <c r="A30" s="106" t="s">
        <v>30</v>
      </c>
      <c r="B30" s="107">
        <f aca="true" t="shared" si="4" ref="B30:G30">SUM(B17:B29)</f>
        <v>7740.419999999999</v>
      </c>
      <c r="C30" s="107">
        <f t="shared" si="4"/>
        <v>20000</v>
      </c>
      <c r="D30" s="107">
        <f t="shared" si="4"/>
        <v>1563</v>
      </c>
      <c r="E30" s="107">
        <f t="shared" si="4"/>
        <v>10000.000000000002</v>
      </c>
      <c r="F30" s="107">
        <f t="shared" si="4"/>
        <v>4878.5</v>
      </c>
      <c r="G30" s="108">
        <f t="shared" si="4"/>
        <v>10000</v>
      </c>
      <c r="H30" s="109">
        <f t="shared" si="3"/>
        <v>40000</v>
      </c>
      <c r="K30"/>
      <c r="L30"/>
      <c r="M30"/>
    </row>
    <row r="31" spans="1:8" s="1" customFormat="1" ht="16.5" thickBot="1">
      <c r="A31" s="55" t="s">
        <v>31</v>
      </c>
      <c r="B31" s="56">
        <f>C39*50%</f>
        <v>20000</v>
      </c>
      <c r="C31" s="56"/>
      <c r="D31" s="57">
        <f>C39*50%</f>
        <v>20000</v>
      </c>
      <c r="E31" s="58"/>
      <c r="H31" s="99"/>
    </row>
    <row r="32" spans="1:8" s="1" customFormat="1" ht="16.5" thickBot="1">
      <c r="A32" s="59" t="s">
        <v>32</v>
      </c>
      <c r="B32" s="60">
        <f>B31/B30</f>
        <v>2.5838391198410426</v>
      </c>
      <c r="C32" s="61"/>
      <c r="D32" s="62">
        <f>E15/D30</f>
        <v>6.397952655150352</v>
      </c>
      <c r="E32" s="63">
        <v>0.5</v>
      </c>
      <c r="F32" s="64">
        <f>D31*50%</f>
        <v>10000</v>
      </c>
      <c r="G32" s="65">
        <f>F32/F30</f>
        <v>2.0498103925386904</v>
      </c>
      <c r="H32" s="99"/>
    </row>
    <row r="33" spans="1:8" s="4" customFormat="1" ht="15.75">
      <c r="A33" s="132"/>
      <c r="B33" s="136"/>
      <c r="C33" s="136"/>
      <c r="D33" s="136"/>
      <c r="E33" s="144"/>
      <c r="F33" s="145"/>
      <c r="G33" s="145"/>
      <c r="H33" s="146"/>
    </row>
    <row r="34" spans="1:11" s="4" customFormat="1" ht="15.75">
      <c r="A34" s="337" t="s">
        <v>112</v>
      </c>
      <c r="B34" s="148"/>
      <c r="C34" s="148"/>
      <c r="D34" s="148"/>
      <c r="E34" s="148"/>
      <c r="F34" s="148"/>
      <c r="G34" s="148"/>
      <c r="H34" s="99"/>
      <c r="I34" s="1"/>
      <c r="J34" s="1"/>
      <c r="K34" s="1"/>
    </row>
    <row r="35" spans="1:11" s="4" customFormat="1" ht="15.75">
      <c r="A35" s="132" t="s">
        <v>113</v>
      </c>
      <c r="B35" s="136"/>
      <c r="C35" s="133"/>
      <c r="D35" s="133"/>
      <c r="E35" s="134"/>
      <c r="F35" s="135"/>
      <c r="G35" s="135"/>
      <c r="H35" s="99"/>
      <c r="I35" s="1"/>
      <c r="J35" s="1"/>
      <c r="K35" s="1"/>
    </row>
    <row r="36" spans="1:11" s="4" customFormat="1" ht="15.75">
      <c r="A36" s="132" t="s">
        <v>114</v>
      </c>
      <c r="B36" s="136"/>
      <c r="C36" s="133"/>
      <c r="D36" s="133"/>
      <c r="E36" s="134"/>
      <c r="F36" s="135"/>
      <c r="G36" s="135"/>
      <c r="H36" s="99"/>
      <c r="I36" s="1"/>
      <c r="J36" s="1"/>
      <c r="K36" s="1"/>
    </row>
    <row r="37" spans="1:8" s="4" customFormat="1" ht="15.75">
      <c r="A37" s="132" t="s">
        <v>163</v>
      </c>
      <c r="B37" s="136"/>
      <c r="C37" s="136"/>
      <c r="D37" s="136"/>
      <c r="E37" s="144"/>
      <c r="F37" s="145"/>
      <c r="G37" s="145"/>
      <c r="H37" s="146"/>
    </row>
    <row r="38" spans="6:11" s="1" customFormat="1" ht="12.75">
      <c r="F38" s="66"/>
      <c r="I38" s="6"/>
      <c r="K38"/>
    </row>
    <row r="39" spans="1:13" s="1" customFormat="1" ht="57.75">
      <c r="A39" s="80" t="s">
        <v>117</v>
      </c>
      <c r="B39" s="117">
        <v>40000</v>
      </c>
      <c r="C39" s="115">
        <v>40000</v>
      </c>
      <c r="D39" s="116"/>
      <c r="E39" s="71"/>
      <c r="F39" s="7"/>
      <c r="I39" s="67"/>
      <c r="K39" s="6"/>
      <c r="L39" s="6"/>
      <c r="M39"/>
    </row>
    <row r="40" spans="1:13" s="1" customFormat="1" ht="15.75">
      <c r="A40" s="81"/>
      <c r="B40" s="82"/>
      <c r="C40" s="83"/>
      <c r="D40" s="83"/>
      <c r="E40" s="84"/>
      <c r="F40" s="85"/>
      <c r="I40" s="97"/>
      <c r="K40" s="6"/>
      <c r="L40" s="6"/>
      <c r="M40"/>
    </row>
    <row r="41" spans="1:9" ht="14.25">
      <c r="A41" s="68" t="s">
        <v>33</v>
      </c>
      <c r="B41" s="70"/>
      <c r="H41" s="1"/>
      <c r="I41" s="98"/>
    </row>
    <row r="42" spans="1:2" ht="15">
      <c r="A42" s="68" t="s">
        <v>34</v>
      </c>
      <c r="B42" s="2"/>
    </row>
  </sheetData>
  <mergeCells count="8">
    <mergeCell ref="H9:H14"/>
    <mergeCell ref="B11:B14"/>
    <mergeCell ref="D9:E10"/>
    <mergeCell ref="B9:C10"/>
    <mergeCell ref="C11:C14"/>
    <mergeCell ref="F11:F14"/>
    <mergeCell ref="F9:G10"/>
    <mergeCell ref="G11:G14"/>
  </mergeCells>
  <printOptions horizontalCentered="1"/>
  <pageMargins left="1.01" right="0" top="0.24" bottom="0.5" header="0.16" footer="0.5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M23"/>
  <sheetViews>
    <sheetView view="pageBreakPreview" zoomScaleSheetLayoutView="100" workbookViewId="0" topLeftCell="A1">
      <selection activeCell="G18" sqref="G18"/>
    </sheetView>
  </sheetViews>
  <sheetFormatPr defaultColWidth="9.140625" defaultRowHeight="12.75"/>
  <cols>
    <col min="1" max="1" width="48.7109375" style="0" customWidth="1"/>
    <col min="2" max="2" width="15.8515625" style="0" customWidth="1"/>
    <col min="3" max="3" width="15.421875" style="0" customWidth="1"/>
    <col min="4" max="4" width="16.28125" style="0" customWidth="1"/>
    <col min="5" max="5" width="13.28125" style="0" customWidth="1"/>
    <col min="6" max="6" width="13.7109375" style="5" customWidth="1"/>
    <col min="7" max="7" width="16.00390625" style="0" customWidth="1"/>
    <col min="8" max="8" width="17.8515625" style="0" customWidth="1"/>
    <col min="9" max="9" width="12.57421875" style="0" customWidth="1"/>
    <col min="10" max="10" width="13.421875" style="0" customWidth="1"/>
    <col min="11" max="11" width="12.28125" style="6" customWidth="1"/>
    <col min="12" max="12" width="7.8515625" style="6" customWidth="1"/>
    <col min="13" max="13" width="14.7109375" style="6" customWidth="1"/>
    <col min="14" max="14" width="13.140625" style="0" customWidth="1"/>
    <col min="15" max="15" width="11.28125" style="0" customWidth="1"/>
  </cols>
  <sheetData>
    <row r="1" spans="1:10" ht="18">
      <c r="A1" s="23" t="s">
        <v>1</v>
      </c>
      <c r="E1" s="24"/>
      <c r="F1" s="25"/>
      <c r="G1" s="24"/>
      <c r="H1" s="23"/>
      <c r="I1" s="10"/>
      <c r="J1" s="10"/>
    </row>
    <row r="2" spans="1:10" ht="18">
      <c r="A2" s="26" t="s">
        <v>175</v>
      </c>
      <c r="E2" s="23"/>
      <c r="F2" s="12"/>
      <c r="G2" s="13"/>
      <c r="H2" s="13"/>
      <c r="I2" s="10"/>
      <c r="J2" s="10"/>
    </row>
    <row r="3" spans="1:11" ht="18">
      <c r="A3" s="27"/>
      <c r="E3" s="28"/>
      <c r="F3" s="12"/>
      <c r="G3" s="12"/>
      <c r="H3" s="12"/>
      <c r="K3"/>
    </row>
    <row r="4" spans="5:11" ht="15.75">
      <c r="E4" s="23"/>
      <c r="F4" s="23"/>
      <c r="G4" s="23"/>
      <c r="H4" s="23"/>
      <c r="K4"/>
    </row>
    <row r="5" spans="2:11" ht="15.75">
      <c r="B5" s="29" t="s">
        <v>176</v>
      </c>
      <c r="C5" s="29"/>
      <c r="D5" s="29"/>
      <c r="E5" s="29"/>
      <c r="F5" s="360"/>
      <c r="G5" s="361"/>
      <c r="H5" s="3"/>
      <c r="I5" s="3"/>
      <c r="J5" s="3"/>
      <c r="K5" s="3"/>
    </row>
    <row r="6" spans="2:11" ht="15.75">
      <c r="B6" s="29" t="s">
        <v>115</v>
      </c>
      <c r="C6" s="29"/>
      <c r="D6" s="29"/>
      <c r="E6" s="29"/>
      <c r="F6" s="360"/>
      <c r="G6" s="361"/>
      <c r="H6" s="361"/>
      <c r="I6" s="3"/>
      <c r="J6" s="3"/>
      <c r="K6" s="11"/>
    </row>
    <row r="7" spans="2:11" ht="15">
      <c r="B7" s="30" t="s">
        <v>177</v>
      </c>
      <c r="C7" s="31"/>
      <c r="D7" s="31"/>
      <c r="E7" s="32"/>
      <c r="F7" s="96"/>
      <c r="I7" s="6"/>
      <c r="K7"/>
    </row>
    <row r="8" spans="9:13" ht="12.75">
      <c r="I8" s="6"/>
      <c r="K8"/>
      <c r="L8"/>
      <c r="M8"/>
    </row>
    <row r="9" spans="9:13" ht="12.75">
      <c r="I9" s="6"/>
      <c r="K9"/>
      <c r="L9"/>
      <c r="M9"/>
    </row>
    <row r="10" spans="9:13" ht="13.5" thickBot="1">
      <c r="I10" s="6"/>
      <c r="K10"/>
      <c r="L10"/>
      <c r="M10"/>
    </row>
    <row r="11" spans="1:13" ht="12.75" customHeight="1">
      <c r="A11" s="448"/>
      <c r="B11" s="520" t="s">
        <v>178</v>
      </c>
      <c r="C11" s="523" t="s">
        <v>179</v>
      </c>
      <c r="F11"/>
      <c r="K11"/>
      <c r="L11"/>
      <c r="M11"/>
    </row>
    <row r="12" spans="1:13" ht="25.5" customHeight="1">
      <c r="A12" s="449"/>
      <c r="B12" s="521"/>
      <c r="C12" s="524"/>
      <c r="F12"/>
      <c r="K12"/>
      <c r="L12"/>
      <c r="M12"/>
    </row>
    <row r="13" spans="1:13" ht="12.75" customHeight="1">
      <c r="A13" s="450" t="s">
        <v>0</v>
      </c>
      <c r="B13" s="521"/>
      <c r="C13" s="524"/>
      <c r="F13"/>
      <c r="K13"/>
      <c r="L13"/>
      <c r="M13"/>
    </row>
    <row r="14" spans="1:13" ht="12.75" customHeight="1">
      <c r="A14" s="449"/>
      <c r="B14" s="521"/>
      <c r="C14" s="524"/>
      <c r="F14"/>
      <c r="K14"/>
      <c r="L14"/>
      <c r="M14"/>
    </row>
    <row r="15" spans="1:13" ht="12.75" customHeight="1">
      <c r="A15" s="449"/>
      <c r="B15" s="521"/>
      <c r="C15" s="524"/>
      <c r="F15"/>
      <c r="K15"/>
      <c r="L15"/>
      <c r="M15"/>
    </row>
    <row r="16" spans="1:13" ht="13.5" customHeight="1" thickBot="1">
      <c r="A16" s="451"/>
      <c r="B16" s="522"/>
      <c r="C16" s="525"/>
      <c r="F16"/>
      <c r="K16"/>
      <c r="L16"/>
      <c r="M16"/>
    </row>
    <row r="17" spans="1:3" s="50" customFormat="1" ht="42" customHeight="1" thickBot="1">
      <c r="A17" s="452" t="s">
        <v>180</v>
      </c>
      <c r="B17" s="453">
        <v>5030</v>
      </c>
      <c r="C17" s="454">
        <v>3000</v>
      </c>
    </row>
    <row r="18" spans="6:11" s="1" customFormat="1" ht="13.5" thickBot="1">
      <c r="F18" s="66"/>
      <c r="I18" s="6"/>
      <c r="K18"/>
    </row>
    <row r="19" spans="1:13" s="1" customFormat="1" ht="30.75">
      <c r="A19" s="455" t="s">
        <v>181</v>
      </c>
      <c r="B19" s="456" t="s">
        <v>182</v>
      </c>
      <c r="C19" s="457">
        <v>5030</v>
      </c>
      <c r="D19" s="458"/>
      <c r="E19" s="71"/>
      <c r="F19" s="7"/>
      <c r="I19" s="67"/>
      <c r="K19" s="6"/>
      <c r="L19" s="6"/>
      <c r="M19"/>
    </row>
    <row r="20" spans="1:13" s="1" customFormat="1" ht="30" thickBot="1">
      <c r="A20" s="459" t="s">
        <v>183</v>
      </c>
      <c r="B20" s="460" t="s">
        <v>184</v>
      </c>
      <c r="C20" s="461">
        <v>3000</v>
      </c>
      <c r="D20" s="83"/>
      <c r="E20" s="84"/>
      <c r="F20" s="85"/>
      <c r="I20" s="97"/>
      <c r="K20" s="6"/>
      <c r="L20" s="6"/>
      <c r="M20"/>
    </row>
    <row r="21" spans="1:13" s="1" customFormat="1" ht="15.75">
      <c r="A21" s="462"/>
      <c r="B21" s="82"/>
      <c r="C21" s="83"/>
      <c r="D21" s="83"/>
      <c r="E21" s="84"/>
      <c r="F21" s="85"/>
      <c r="I21" s="97"/>
      <c r="K21" s="6"/>
      <c r="L21" s="6"/>
      <c r="M21"/>
    </row>
    <row r="22" spans="1:9" ht="14.25">
      <c r="A22" s="68" t="s">
        <v>33</v>
      </c>
      <c r="B22" s="70"/>
      <c r="H22" s="1"/>
      <c r="I22" s="98"/>
    </row>
    <row r="23" spans="1:2" ht="15">
      <c r="A23" s="68" t="s">
        <v>34</v>
      </c>
      <c r="B23" s="2"/>
    </row>
  </sheetData>
  <mergeCells count="2">
    <mergeCell ref="B11:B16"/>
    <mergeCell ref="C11:C16"/>
  </mergeCells>
  <printOptions horizontalCentered="1"/>
  <pageMargins left="1.01" right="0" top="0.24" bottom="0.5" header="0.16" footer="0.5"/>
  <pageSetup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9"/>
  <sheetViews>
    <sheetView workbookViewId="0" topLeftCell="A1">
      <pane xSplit="2" topLeftCell="C1" activePane="topRight" state="frozen"/>
      <selection pane="topLeft" activeCell="T24" sqref="T24"/>
      <selection pane="topRight" activeCell="R36" sqref="R36:R52"/>
    </sheetView>
  </sheetViews>
  <sheetFormatPr defaultColWidth="9.140625" defaultRowHeight="12.75"/>
  <cols>
    <col min="2" max="2" width="41.7109375" style="0" customWidth="1"/>
    <col min="3" max="3" width="22.57421875" style="0" customWidth="1"/>
    <col min="4" max="4" width="16.57421875" style="0" customWidth="1"/>
    <col min="5" max="5" width="17.00390625" style="0" customWidth="1"/>
    <col min="6" max="6" width="15.8515625" style="0" customWidth="1"/>
    <col min="7" max="7" width="14.57421875" style="5" customWidth="1"/>
    <col min="8" max="8" width="14.57421875" style="0" customWidth="1"/>
    <col min="9" max="9" width="15.00390625" style="0" customWidth="1"/>
    <col min="10" max="10" width="14.00390625" style="0" customWidth="1"/>
    <col min="11" max="11" width="16.57421875" style="0" customWidth="1"/>
    <col min="12" max="12" width="15.140625" style="0" customWidth="1"/>
    <col min="13" max="14" width="14.7109375" style="6" customWidth="1"/>
    <col min="15" max="15" width="17.8515625" style="6" customWidth="1"/>
    <col min="16" max="16" width="15.7109375" style="0" customWidth="1"/>
    <col min="17" max="17" width="15.8515625" style="0" customWidth="1"/>
    <col min="18" max="18" width="14.28125" style="0" customWidth="1"/>
    <col min="19" max="19" width="17.7109375" style="0" customWidth="1"/>
    <col min="20" max="20" width="11.7109375" style="0" customWidth="1"/>
    <col min="21" max="21" width="14.57421875" style="0" customWidth="1"/>
    <col min="22" max="22" width="12.8515625" style="0" customWidth="1"/>
    <col min="23" max="23" width="13.8515625" style="0" customWidth="1"/>
  </cols>
  <sheetData>
    <row r="1" spans="1:13" ht="18">
      <c r="A1" s="12" t="s">
        <v>1</v>
      </c>
      <c r="B1" s="13"/>
      <c r="C1" s="13"/>
      <c r="D1" s="13"/>
      <c r="H1" s="230"/>
      <c r="I1" s="2"/>
      <c r="J1" s="230"/>
      <c r="K1" s="154"/>
      <c r="L1" s="10"/>
      <c r="M1" s="10"/>
    </row>
    <row r="2" spans="1:13" ht="18">
      <c r="A2" s="13"/>
      <c r="B2" s="13"/>
      <c r="C2" s="13"/>
      <c r="D2" s="13"/>
      <c r="G2"/>
      <c r="H2" s="5"/>
      <c r="I2" s="2"/>
      <c r="J2" s="9"/>
      <c r="L2" s="10"/>
      <c r="M2" s="10"/>
    </row>
    <row r="3" spans="1:8" ht="18">
      <c r="A3" s="13"/>
      <c r="B3" s="13"/>
      <c r="C3" s="13"/>
      <c r="D3" s="13"/>
      <c r="G3"/>
      <c r="H3" s="5"/>
    </row>
    <row r="4" spans="1:7" ht="18">
      <c r="A4" s="13"/>
      <c r="B4" s="528" t="s">
        <v>71</v>
      </c>
      <c r="C4" s="528"/>
      <c r="D4" s="528"/>
      <c r="E4" s="528"/>
      <c r="F4" s="528"/>
      <c r="G4" s="528"/>
    </row>
    <row r="5" spans="1:7" ht="18">
      <c r="A5" s="13"/>
      <c r="B5" s="528" t="s">
        <v>72</v>
      </c>
      <c r="C5" s="528"/>
      <c r="D5" s="528"/>
      <c r="E5" s="528"/>
      <c r="F5" s="528"/>
      <c r="G5" s="528"/>
    </row>
    <row r="6" spans="1:5" ht="18">
      <c r="A6" s="13"/>
      <c r="B6" s="231"/>
      <c r="C6" s="231"/>
      <c r="D6" s="436" t="s">
        <v>73</v>
      </c>
      <c r="E6" s="436"/>
    </row>
    <row r="7" spans="13:15" ht="12.75">
      <c r="M7" s="1"/>
      <c r="N7" s="1"/>
      <c r="O7" s="1"/>
    </row>
    <row r="8" spans="1:12" ht="15.75" thickBot="1">
      <c r="A8" s="14" t="s">
        <v>10</v>
      </c>
      <c r="B8" s="15"/>
      <c r="F8" s="232"/>
      <c r="G8" s="232"/>
      <c r="H8" s="232"/>
      <c r="J8" s="6"/>
      <c r="K8" s="6"/>
      <c r="L8" s="6"/>
    </row>
    <row r="9" spans="1:19" ht="38.25" customHeight="1">
      <c r="A9" s="399" t="s">
        <v>2</v>
      </c>
      <c r="B9" s="478" t="s">
        <v>0</v>
      </c>
      <c r="C9" s="526" t="s">
        <v>74</v>
      </c>
      <c r="D9" s="72"/>
      <c r="E9" s="118"/>
      <c r="F9" s="72"/>
      <c r="G9" s="233"/>
      <c r="H9" s="73"/>
      <c r="I9" s="73"/>
      <c r="J9" s="72"/>
      <c r="K9" s="234" t="s">
        <v>75</v>
      </c>
      <c r="L9" s="475" t="s">
        <v>76</v>
      </c>
      <c r="M9" s="72"/>
      <c r="N9" s="72"/>
      <c r="O9" s="234" t="s">
        <v>77</v>
      </c>
      <c r="P9" s="72"/>
      <c r="Q9" s="73"/>
      <c r="R9" s="73"/>
      <c r="S9" s="235" t="s">
        <v>78</v>
      </c>
    </row>
    <row r="10" spans="1:19" s="8" customFormat="1" ht="12.75" customHeight="1">
      <c r="A10" s="400"/>
      <c r="B10" s="479"/>
      <c r="C10" s="527"/>
      <c r="D10" s="74" t="s">
        <v>79</v>
      </c>
      <c r="E10" s="119" t="s">
        <v>80</v>
      </c>
      <c r="F10" s="74" t="s">
        <v>81</v>
      </c>
      <c r="G10" s="236" t="s">
        <v>82</v>
      </c>
      <c r="H10" s="75" t="s">
        <v>83</v>
      </c>
      <c r="I10" s="75" t="s">
        <v>84</v>
      </c>
      <c r="J10" s="74" t="s">
        <v>85</v>
      </c>
      <c r="K10" s="237">
        <v>2015</v>
      </c>
      <c r="L10" s="476"/>
      <c r="M10" s="74" t="s">
        <v>35</v>
      </c>
      <c r="N10" s="74" t="s">
        <v>36</v>
      </c>
      <c r="O10" s="237">
        <v>2015</v>
      </c>
      <c r="P10" s="74" t="s">
        <v>37</v>
      </c>
      <c r="Q10" s="75" t="s">
        <v>38</v>
      </c>
      <c r="R10" s="75" t="s">
        <v>42</v>
      </c>
      <c r="S10" s="238">
        <v>2014</v>
      </c>
    </row>
    <row r="11" spans="1:19" ht="13.5" customHeight="1" thickBot="1">
      <c r="A11" s="161"/>
      <c r="B11" s="479"/>
      <c r="C11" s="527"/>
      <c r="D11" s="77">
        <v>2015</v>
      </c>
      <c r="E11" s="120">
        <v>2015</v>
      </c>
      <c r="F11" s="120">
        <v>2015</v>
      </c>
      <c r="G11" s="239"/>
      <c r="H11" s="78">
        <v>2015</v>
      </c>
      <c r="I11" s="78">
        <v>2015</v>
      </c>
      <c r="J11" s="77">
        <v>2015</v>
      </c>
      <c r="K11" s="240"/>
      <c r="L11" s="477"/>
      <c r="M11" s="77">
        <v>20145</v>
      </c>
      <c r="N11" s="77">
        <v>2014</v>
      </c>
      <c r="O11" s="240"/>
      <c r="P11" s="77">
        <v>2015</v>
      </c>
      <c r="Q11" s="78">
        <v>2015</v>
      </c>
      <c r="R11" s="78">
        <v>2015</v>
      </c>
      <c r="S11" s="241"/>
    </row>
    <row r="12" spans="1:19" ht="26.25" thickBot="1">
      <c r="A12" s="389">
        <v>0</v>
      </c>
      <c r="B12" s="410">
        <v>1</v>
      </c>
      <c r="C12" s="405" t="s">
        <v>86</v>
      </c>
      <c r="D12" s="245">
        <v>3</v>
      </c>
      <c r="E12" s="245">
        <v>4</v>
      </c>
      <c r="F12" s="245">
        <v>5</v>
      </c>
      <c r="G12" s="246"/>
      <c r="H12" s="245">
        <v>6</v>
      </c>
      <c r="I12" s="245">
        <v>7</v>
      </c>
      <c r="J12" s="245">
        <v>8</v>
      </c>
      <c r="K12" s="246"/>
      <c r="L12" s="247">
        <v>9</v>
      </c>
      <c r="M12" s="245">
        <v>10</v>
      </c>
      <c r="N12" s="245">
        <v>11</v>
      </c>
      <c r="O12" s="246"/>
      <c r="P12" s="245">
        <v>12</v>
      </c>
      <c r="Q12" s="281">
        <v>13</v>
      </c>
      <c r="R12" s="282">
        <v>14</v>
      </c>
      <c r="S12" s="248"/>
    </row>
    <row r="13" spans="1:25" ht="15.75">
      <c r="A13" s="401">
        <v>1</v>
      </c>
      <c r="B13" s="411" t="s">
        <v>3</v>
      </c>
      <c r="C13" s="406">
        <f aca="true" t="shared" si="0" ref="C13:C26">G13+K13+O13+S13</f>
        <v>311675.1407478416</v>
      </c>
      <c r="D13" s="95">
        <v>22299.72</v>
      </c>
      <c r="E13" s="95">
        <v>24750.38</v>
      </c>
      <c r="F13" s="95">
        <v>24407.75</v>
      </c>
      <c r="G13" s="251">
        <f aca="true" t="shared" si="1" ref="G13:G28">SUM(D13:F13)</f>
        <v>71457.85</v>
      </c>
      <c r="H13" s="252">
        <v>32697.4</v>
      </c>
      <c r="I13" s="95">
        <v>35595.07</v>
      </c>
      <c r="J13" s="386">
        <v>32035.3</v>
      </c>
      <c r="K13" s="251">
        <f aca="true" t="shared" si="2" ref="K13:K27">SUM(H13:J13)</f>
        <v>100327.77</v>
      </c>
      <c r="L13" s="386">
        <v>32871.85</v>
      </c>
      <c r="M13" s="386">
        <v>36303.5</v>
      </c>
      <c r="N13" s="254">
        <v>33545.4548780897</v>
      </c>
      <c r="O13" s="251">
        <f aca="true" t="shared" si="3" ref="O13:O28">SUM(L13:N13)</f>
        <v>102720.80487808971</v>
      </c>
      <c r="P13" s="254">
        <v>32874.64043166485</v>
      </c>
      <c r="Q13" s="387">
        <v>2147.037719043541</v>
      </c>
      <c r="R13" s="388">
        <v>2147.037719043541</v>
      </c>
      <c r="S13" s="367">
        <f aca="true" t="shared" si="4" ref="S13:S27">P13+Q13+R13</f>
        <v>37168.715869751926</v>
      </c>
      <c r="T13" s="20"/>
      <c r="U13" s="1"/>
      <c r="V13" s="1"/>
      <c r="W13" s="1"/>
      <c r="X13" s="1"/>
      <c r="Y13" s="1"/>
    </row>
    <row r="14" spans="1:25" ht="15.75">
      <c r="A14" s="402">
        <v>2</v>
      </c>
      <c r="B14" s="412" t="s">
        <v>11</v>
      </c>
      <c r="C14" s="406">
        <f t="shared" si="0"/>
        <v>217156.84762089595</v>
      </c>
      <c r="D14" s="79">
        <v>16231.33</v>
      </c>
      <c r="E14" s="79">
        <v>18014.91</v>
      </c>
      <c r="F14" s="79">
        <v>17762.19</v>
      </c>
      <c r="G14" s="257">
        <f t="shared" si="1"/>
        <v>52008.42999999999</v>
      </c>
      <c r="H14" s="258">
        <v>23785.59</v>
      </c>
      <c r="I14" s="79">
        <v>25840.34</v>
      </c>
      <c r="J14" s="253">
        <v>23332.61</v>
      </c>
      <c r="K14" s="257">
        <f t="shared" si="2"/>
        <v>72958.54000000001</v>
      </c>
      <c r="L14" s="253">
        <v>21893.6</v>
      </c>
      <c r="M14" s="253">
        <v>19745.57</v>
      </c>
      <c r="N14" s="259">
        <v>23818.992197024196</v>
      </c>
      <c r="O14" s="257">
        <f t="shared" si="3"/>
        <v>65458.1621970242</v>
      </c>
      <c r="P14" s="259">
        <v>23643.422197024196</v>
      </c>
      <c r="Q14" s="255">
        <v>1544.1466134237853</v>
      </c>
      <c r="R14" s="366">
        <v>1544.1466134237853</v>
      </c>
      <c r="S14" s="367">
        <f t="shared" si="4"/>
        <v>26731.715423871767</v>
      </c>
      <c r="T14" s="20"/>
      <c r="U14" s="1"/>
      <c r="V14" s="1"/>
      <c r="W14" s="1"/>
      <c r="X14" s="1"/>
      <c r="Y14" s="1"/>
    </row>
    <row r="15" spans="1:25" ht="15.75">
      <c r="A15" s="402">
        <v>3</v>
      </c>
      <c r="B15" s="412" t="s">
        <v>4</v>
      </c>
      <c r="C15" s="406">
        <f t="shared" si="0"/>
        <v>225553.15472083562</v>
      </c>
      <c r="D15" s="79">
        <v>19591.64</v>
      </c>
      <c r="E15" s="79">
        <v>21746.87</v>
      </c>
      <c r="F15" s="79">
        <v>0</v>
      </c>
      <c r="G15" s="257">
        <f t="shared" si="1"/>
        <v>41338.509999999995</v>
      </c>
      <c r="H15" s="79"/>
      <c r="I15" s="79">
        <v>28080.36</v>
      </c>
      <c r="J15" s="260">
        <v>30454.28</v>
      </c>
      <c r="K15" s="257">
        <f t="shared" si="2"/>
        <v>58534.64</v>
      </c>
      <c r="L15" s="260">
        <v>29028.99</v>
      </c>
      <c r="M15" s="260">
        <v>31702.3</v>
      </c>
      <c r="N15" s="261">
        <v>32069.18016656493</v>
      </c>
      <c r="O15" s="257">
        <f t="shared" si="3"/>
        <v>92800.47016656493</v>
      </c>
      <c r="P15" s="261">
        <v>29080.989760081015</v>
      </c>
      <c r="Q15" s="255">
        <v>1899.2723970948273</v>
      </c>
      <c r="R15" s="366">
        <v>1899.2723970948273</v>
      </c>
      <c r="S15" s="367">
        <f t="shared" si="4"/>
        <v>32879.53455427067</v>
      </c>
      <c r="T15" s="20"/>
      <c r="U15" s="1"/>
      <c r="V15" s="1"/>
      <c r="W15" s="1"/>
      <c r="X15" s="1"/>
      <c r="Y15" s="1"/>
    </row>
    <row r="16" spans="1:25" ht="15.75">
      <c r="A16" s="402">
        <v>4</v>
      </c>
      <c r="B16" s="413" t="s">
        <v>87</v>
      </c>
      <c r="C16" s="406">
        <f t="shared" si="0"/>
        <v>102091.85</v>
      </c>
      <c r="D16" s="79">
        <v>24094.68</v>
      </c>
      <c r="E16" s="79">
        <v>24309.97</v>
      </c>
      <c r="F16" s="79">
        <v>24630.13</v>
      </c>
      <c r="G16" s="257">
        <f t="shared" si="1"/>
        <v>73034.78</v>
      </c>
      <c r="H16" s="258">
        <v>29057.07</v>
      </c>
      <c r="I16" s="79">
        <v>0</v>
      </c>
      <c r="J16" s="79">
        <v>0</v>
      </c>
      <c r="K16" s="257">
        <f t="shared" si="2"/>
        <v>29057.07</v>
      </c>
      <c r="L16" s="259">
        <v>0</v>
      </c>
      <c r="M16" s="259">
        <v>0</v>
      </c>
      <c r="N16" s="259">
        <v>0</v>
      </c>
      <c r="O16" s="257">
        <f t="shared" si="3"/>
        <v>0</v>
      </c>
      <c r="P16" s="259">
        <v>0</v>
      </c>
      <c r="Q16" s="255">
        <v>0</v>
      </c>
      <c r="R16" s="366">
        <v>0</v>
      </c>
      <c r="S16" s="367">
        <f t="shared" si="4"/>
        <v>0</v>
      </c>
      <c r="T16" s="20"/>
      <c r="U16" s="1"/>
      <c r="V16" s="1"/>
      <c r="W16" s="1"/>
      <c r="X16" s="1"/>
      <c r="Y16" s="1"/>
    </row>
    <row r="17" spans="1:25" ht="15.75">
      <c r="A17" s="402">
        <v>5</v>
      </c>
      <c r="B17" s="412" t="s">
        <v>16</v>
      </c>
      <c r="C17" s="406">
        <f t="shared" si="0"/>
        <v>340978.8227599163</v>
      </c>
      <c r="D17" s="79">
        <v>20376.42</v>
      </c>
      <c r="E17" s="79">
        <v>22687.75</v>
      </c>
      <c r="F17" s="79">
        <v>22363.03</v>
      </c>
      <c r="G17" s="257">
        <f t="shared" si="1"/>
        <v>65427.2</v>
      </c>
      <c r="H17" s="258">
        <v>29981.19</v>
      </c>
      <c r="I17" s="79">
        <v>39003</v>
      </c>
      <c r="J17" s="260">
        <v>41687.38</v>
      </c>
      <c r="K17" s="257">
        <f t="shared" si="2"/>
        <v>110671.57</v>
      </c>
      <c r="L17" s="260">
        <v>43168.16</v>
      </c>
      <c r="M17" s="260">
        <v>40052.53</v>
      </c>
      <c r="N17" s="259">
        <v>40629.198856611416</v>
      </c>
      <c r="O17" s="257">
        <f t="shared" si="3"/>
        <v>123849.88885661142</v>
      </c>
      <c r="P17" s="259">
        <v>36289.96248714777</v>
      </c>
      <c r="Q17" s="255">
        <v>2370.100708078539</v>
      </c>
      <c r="R17" s="366">
        <v>2370.100708078539</v>
      </c>
      <c r="S17" s="367">
        <f t="shared" si="4"/>
        <v>41030.163903304856</v>
      </c>
      <c r="T17" s="20"/>
      <c r="U17" s="1"/>
      <c r="V17" s="1"/>
      <c r="W17" s="1"/>
      <c r="X17" s="1"/>
      <c r="Y17" s="1"/>
    </row>
    <row r="18" spans="1:25" ht="16.5" thickBot="1">
      <c r="A18" s="402">
        <v>6</v>
      </c>
      <c r="B18" s="412" t="s">
        <v>13</v>
      </c>
      <c r="C18" s="406">
        <f t="shared" si="0"/>
        <v>344454.5341147567</v>
      </c>
      <c r="D18" s="79">
        <v>21324.77</v>
      </c>
      <c r="E18" s="79">
        <v>23669.05</v>
      </c>
      <c r="F18" s="79">
        <v>23321.84</v>
      </c>
      <c r="G18" s="257">
        <f t="shared" si="1"/>
        <v>68315.66</v>
      </c>
      <c r="H18" s="258">
        <v>31125.11</v>
      </c>
      <c r="I18" s="79">
        <v>38081.85</v>
      </c>
      <c r="J18" s="263">
        <v>42045.72</v>
      </c>
      <c r="K18" s="257">
        <f t="shared" si="2"/>
        <v>111252.68</v>
      </c>
      <c r="L18" s="253">
        <v>45080.77</v>
      </c>
      <c r="M18" s="253">
        <v>39920.04</v>
      </c>
      <c r="N18" s="259">
        <v>38122.488503142435</v>
      </c>
      <c r="O18" s="257">
        <f t="shared" si="3"/>
        <v>123123.29850314243</v>
      </c>
      <c r="P18" s="259">
        <v>36938.04830285815</v>
      </c>
      <c r="Q18" s="255">
        <v>2412.423654378069</v>
      </c>
      <c r="R18" s="366">
        <v>2412.423654378069</v>
      </c>
      <c r="S18" s="367">
        <f t="shared" si="4"/>
        <v>41762.895611614294</v>
      </c>
      <c r="T18" s="20"/>
      <c r="U18" s="1"/>
      <c r="V18" s="1"/>
      <c r="W18" s="1"/>
      <c r="X18" s="1"/>
      <c r="Y18" s="1"/>
    </row>
    <row r="19" spans="1:25" ht="15.75">
      <c r="A19" s="402">
        <v>7</v>
      </c>
      <c r="B19" s="412" t="s">
        <v>5</v>
      </c>
      <c r="C19" s="406">
        <f t="shared" si="0"/>
        <v>381252.8658237958</v>
      </c>
      <c r="D19" s="79">
        <v>25792.88</v>
      </c>
      <c r="E19" s="79">
        <v>28627.19</v>
      </c>
      <c r="F19" s="79">
        <v>28226.6</v>
      </c>
      <c r="G19" s="257">
        <f t="shared" si="1"/>
        <v>82646.67</v>
      </c>
      <c r="H19" s="258">
        <v>39798.64</v>
      </c>
      <c r="I19" s="79">
        <v>39482.81</v>
      </c>
      <c r="J19" s="264">
        <v>44312.47</v>
      </c>
      <c r="K19" s="257">
        <f t="shared" si="2"/>
        <v>123593.92</v>
      </c>
      <c r="L19" s="253">
        <v>45998.24</v>
      </c>
      <c r="M19" s="253">
        <v>42531.18</v>
      </c>
      <c r="N19" s="259">
        <v>43074.90349425416</v>
      </c>
      <c r="O19" s="257">
        <f t="shared" si="3"/>
        <v>131604.32349425415</v>
      </c>
      <c r="P19" s="259">
        <v>38393.05665468583</v>
      </c>
      <c r="Q19" s="255">
        <v>2507.4478374279206</v>
      </c>
      <c r="R19" s="366">
        <v>2507.4478374279206</v>
      </c>
      <c r="S19" s="367">
        <f t="shared" si="4"/>
        <v>43407.95232954167</v>
      </c>
      <c r="T19" s="20"/>
      <c r="U19" s="1"/>
      <c r="V19" s="1"/>
      <c r="W19" s="1"/>
      <c r="X19" s="1"/>
      <c r="Y19" s="1"/>
    </row>
    <row r="20" spans="1:25" ht="15.75">
      <c r="A20" s="402">
        <v>8</v>
      </c>
      <c r="B20" s="412" t="s">
        <v>6</v>
      </c>
      <c r="C20" s="406">
        <f t="shared" si="0"/>
        <v>346146.6940752463</v>
      </c>
      <c r="D20" s="79">
        <v>22944.48</v>
      </c>
      <c r="E20" s="79">
        <v>25467.87</v>
      </c>
      <c r="F20" s="79">
        <v>25093.89</v>
      </c>
      <c r="G20" s="257">
        <f t="shared" si="1"/>
        <v>73506.23999999999</v>
      </c>
      <c r="H20" s="258">
        <v>33580.55</v>
      </c>
      <c r="I20" s="79">
        <v>38041.53</v>
      </c>
      <c r="J20" s="260">
        <v>40651.44</v>
      </c>
      <c r="K20" s="257">
        <f t="shared" si="2"/>
        <v>112273.52</v>
      </c>
      <c r="L20" s="260">
        <v>42098.17</v>
      </c>
      <c r="M20" s="260">
        <v>38954.62</v>
      </c>
      <c r="N20" s="259">
        <v>39493.09665917106</v>
      </c>
      <c r="O20" s="257">
        <f t="shared" si="3"/>
        <v>120545.88665917107</v>
      </c>
      <c r="P20" s="259">
        <v>35220.53644519256</v>
      </c>
      <c r="Q20" s="255">
        <v>2300.255485441311</v>
      </c>
      <c r="R20" s="366">
        <v>2300.255485441311</v>
      </c>
      <c r="S20" s="367">
        <f t="shared" si="4"/>
        <v>39821.047416075184</v>
      </c>
      <c r="T20" s="20"/>
      <c r="U20" s="1"/>
      <c r="V20" s="1"/>
      <c r="W20" s="1"/>
      <c r="X20" s="1"/>
      <c r="Y20" s="1"/>
    </row>
    <row r="21" spans="1:25" ht="15.75">
      <c r="A21" s="402">
        <v>9</v>
      </c>
      <c r="B21" s="412" t="s">
        <v>14</v>
      </c>
      <c r="C21" s="406">
        <f t="shared" si="0"/>
        <v>205518.28059255535</v>
      </c>
      <c r="D21" s="79">
        <v>16477.25</v>
      </c>
      <c r="E21" s="79">
        <v>18296.24</v>
      </c>
      <c r="F21" s="79">
        <v>17950.86</v>
      </c>
      <c r="G21" s="257">
        <f t="shared" si="1"/>
        <v>52724.350000000006</v>
      </c>
      <c r="H21" s="258">
        <v>21939.55</v>
      </c>
      <c r="I21" s="79">
        <v>23545.67</v>
      </c>
      <c r="J21" s="253">
        <v>19005.28</v>
      </c>
      <c r="K21" s="257">
        <f t="shared" si="2"/>
        <v>64490.5</v>
      </c>
      <c r="L21" s="253">
        <v>17292.1</v>
      </c>
      <c r="M21" s="253">
        <v>18949.81</v>
      </c>
      <c r="N21" s="259">
        <v>24537.72902501261</v>
      </c>
      <c r="O21" s="257">
        <f t="shared" si="3"/>
        <v>60779.63902501261</v>
      </c>
      <c r="P21" s="259">
        <v>24343.97902501261</v>
      </c>
      <c r="Q21" s="255">
        <v>1589.906271265056</v>
      </c>
      <c r="R21" s="366">
        <v>1589.906271265056</v>
      </c>
      <c r="S21" s="367">
        <f t="shared" si="4"/>
        <v>27523.79156754272</v>
      </c>
      <c r="T21" s="20"/>
      <c r="U21" s="1"/>
      <c r="V21" s="1"/>
      <c r="W21" s="1"/>
      <c r="X21" s="1"/>
      <c r="Y21" s="1"/>
    </row>
    <row r="22" spans="1:25" ht="15.75">
      <c r="A22" s="402">
        <v>10</v>
      </c>
      <c r="B22" s="412" t="s">
        <v>9</v>
      </c>
      <c r="C22" s="406">
        <f t="shared" si="0"/>
        <v>255995.01319855492</v>
      </c>
      <c r="D22" s="79">
        <v>0</v>
      </c>
      <c r="E22" s="79">
        <v>0</v>
      </c>
      <c r="F22" s="79">
        <v>18270.31</v>
      </c>
      <c r="G22" s="257">
        <f t="shared" si="1"/>
        <v>18270.31</v>
      </c>
      <c r="H22" s="258">
        <v>26107.86</v>
      </c>
      <c r="I22" s="79">
        <v>33756.76</v>
      </c>
      <c r="J22" s="253">
        <v>33650.14</v>
      </c>
      <c r="K22" s="257">
        <f t="shared" si="2"/>
        <v>93514.76000000001</v>
      </c>
      <c r="L22" s="253">
        <v>39966.05</v>
      </c>
      <c r="M22" s="253">
        <v>32149.64</v>
      </c>
      <c r="N22" s="259">
        <v>35655.243381493965</v>
      </c>
      <c r="O22" s="257">
        <f t="shared" si="3"/>
        <v>107770.93338149396</v>
      </c>
      <c r="P22" s="259">
        <v>32229.230452267453</v>
      </c>
      <c r="Q22" s="255">
        <v>2104.889682396757</v>
      </c>
      <c r="R22" s="366">
        <v>2104.889682396757</v>
      </c>
      <c r="S22" s="367">
        <f t="shared" si="4"/>
        <v>36439.00981706097</v>
      </c>
      <c r="T22" s="20"/>
      <c r="U22" s="1"/>
      <c r="V22" s="1"/>
      <c r="W22" s="1"/>
      <c r="X22" s="1"/>
      <c r="Y22" s="1"/>
    </row>
    <row r="23" spans="1:25" ht="15.75">
      <c r="A23" s="402">
        <v>11</v>
      </c>
      <c r="B23" s="412" t="s">
        <v>7</v>
      </c>
      <c r="C23" s="406">
        <f t="shared" si="0"/>
        <v>230195.43847605813</v>
      </c>
      <c r="D23" s="79">
        <v>20746.61</v>
      </c>
      <c r="E23" s="79">
        <v>23028.29</v>
      </c>
      <c r="F23" s="79">
        <v>22659.77</v>
      </c>
      <c r="G23" s="257">
        <f t="shared" si="1"/>
        <v>66434.67</v>
      </c>
      <c r="H23" s="258">
        <v>23120.26</v>
      </c>
      <c r="I23" s="79">
        <v>19041.28</v>
      </c>
      <c r="J23" s="253">
        <v>18635.03</v>
      </c>
      <c r="K23" s="257">
        <f t="shared" si="2"/>
        <v>60796.56999999999</v>
      </c>
      <c r="L23" s="253">
        <v>19258.03</v>
      </c>
      <c r="M23" s="253">
        <v>19401.7</v>
      </c>
      <c r="N23" s="259">
        <v>30293.314928784042</v>
      </c>
      <c r="O23" s="257">
        <f t="shared" si="3"/>
        <v>68953.04492878405</v>
      </c>
      <c r="P23" s="259">
        <v>30081.86492878404</v>
      </c>
      <c r="Q23" s="255">
        <v>1964.6443092450277</v>
      </c>
      <c r="R23" s="366">
        <v>1964.6443092450277</v>
      </c>
      <c r="S23" s="367">
        <f t="shared" si="4"/>
        <v>34011.153547274094</v>
      </c>
      <c r="T23" s="20"/>
      <c r="U23" s="1"/>
      <c r="V23" s="1"/>
      <c r="W23" s="1"/>
      <c r="X23" s="1"/>
      <c r="Y23" s="1"/>
    </row>
    <row r="24" spans="1:25" ht="18" customHeight="1">
      <c r="A24" s="402">
        <v>12</v>
      </c>
      <c r="B24" s="412" t="s">
        <v>8</v>
      </c>
      <c r="C24" s="406">
        <f t="shared" si="0"/>
        <v>361963.33945273637</v>
      </c>
      <c r="D24" s="79">
        <v>25802.85</v>
      </c>
      <c r="E24" s="79">
        <v>26035.01</v>
      </c>
      <c r="F24" s="79">
        <v>23267.42</v>
      </c>
      <c r="G24" s="257">
        <f t="shared" si="1"/>
        <v>75105.28</v>
      </c>
      <c r="H24" s="258">
        <v>34367.63</v>
      </c>
      <c r="I24" s="79">
        <v>40237.01</v>
      </c>
      <c r="J24" s="253">
        <v>42979.79</v>
      </c>
      <c r="K24" s="257">
        <f t="shared" si="2"/>
        <v>117584.43</v>
      </c>
      <c r="L24" s="253">
        <v>48259.08</v>
      </c>
      <c r="M24" s="253">
        <v>41043.53</v>
      </c>
      <c r="N24" s="259">
        <v>37840.96945273642</v>
      </c>
      <c r="O24" s="257">
        <f t="shared" si="3"/>
        <v>127143.57945273642</v>
      </c>
      <c r="P24" s="259">
        <v>37262.77</v>
      </c>
      <c r="Q24" s="255">
        <v>2433.64</v>
      </c>
      <c r="R24" s="366">
        <v>2433.64</v>
      </c>
      <c r="S24" s="367">
        <f t="shared" si="4"/>
        <v>42130.049999999996</v>
      </c>
      <c r="T24" s="20"/>
      <c r="U24" s="1"/>
      <c r="V24" s="1"/>
      <c r="W24" s="1"/>
      <c r="X24" s="1"/>
      <c r="Y24" s="1"/>
    </row>
    <row r="25" spans="1:25" ht="15.75">
      <c r="A25" s="402">
        <v>13</v>
      </c>
      <c r="B25" s="412" t="s">
        <v>12</v>
      </c>
      <c r="C25" s="407">
        <f t="shared" si="0"/>
        <v>220655.56645180628</v>
      </c>
      <c r="D25" s="79">
        <v>16970.53</v>
      </c>
      <c r="E25" s="79">
        <v>18922.28</v>
      </c>
      <c r="F25" s="79">
        <v>18662.48</v>
      </c>
      <c r="G25" s="257">
        <f t="shared" si="1"/>
        <v>54555.28999999999</v>
      </c>
      <c r="H25" s="79">
        <v>24978.18</v>
      </c>
      <c r="I25" s="79">
        <v>22362.8</v>
      </c>
      <c r="J25" s="253">
        <v>24317.31</v>
      </c>
      <c r="K25" s="257">
        <f t="shared" si="2"/>
        <v>71658.29</v>
      </c>
      <c r="L25" s="253">
        <v>21853.05</v>
      </c>
      <c r="M25" s="253">
        <v>20586.36</v>
      </c>
      <c r="N25" s="259">
        <v>24517.602019555437</v>
      </c>
      <c r="O25" s="257">
        <f t="shared" si="3"/>
        <v>66957.01201955543</v>
      </c>
      <c r="P25" s="259">
        <v>24309.66201955544</v>
      </c>
      <c r="Q25" s="255">
        <v>1587.656206347715</v>
      </c>
      <c r="R25" s="366">
        <v>1587.656206347715</v>
      </c>
      <c r="S25" s="368">
        <f t="shared" si="4"/>
        <v>27484.974432250867</v>
      </c>
      <c r="T25" s="20"/>
      <c r="U25" s="1"/>
      <c r="V25" s="1"/>
      <c r="W25" s="1"/>
      <c r="X25" s="1"/>
      <c r="Y25" s="1"/>
    </row>
    <row r="26" spans="1:25" ht="15.75">
      <c r="A26" s="402">
        <v>14</v>
      </c>
      <c r="B26" s="412" t="s">
        <v>118</v>
      </c>
      <c r="C26" s="407">
        <f t="shared" si="0"/>
        <v>62689.03</v>
      </c>
      <c r="D26" s="79">
        <v>12145.77</v>
      </c>
      <c r="E26" s="79">
        <v>17574.42</v>
      </c>
      <c r="F26" s="79">
        <v>14191.7</v>
      </c>
      <c r="G26" s="257">
        <f t="shared" si="1"/>
        <v>43911.89</v>
      </c>
      <c r="H26" s="79">
        <v>10173.96</v>
      </c>
      <c r="I26" s="79">
        <v>8603.18</v>
      </c>
      <c r="J26" s="79">
        <v>0</v>
      </c>
      <c r="K26" s="257">
        <f t="shared" si="2"/>
        <v>18777.14</v>
      </c>
      <c r="L26" s="259">
        <v>0</v>
      </c>
      <c r="M26" s="259">
        <v>0</v>
      </c>
      <c r="N26" s="259">
        <v>0</v>
      </c>
      <c r="O26" s="257">
        <f t="shared" si="3"/>
        <v>0</v>
      </c>
      <c r="P26" s="259">
        <v>0</v>
      </c>
      <c r="Q26" s="255">
        <v>0</v>
      </c>
      <c r="R26" s="366">
        <v>0</v>
      </c>
      <c r="S26" s="368">
        <f t="shared" si="4"/>
        <v>0</v>
      </c>
      <c r="T26" s="20"/>
      <c r="U26" s="1"/>
      <c r="V26" s="1"/>
      <c r="W26" s="1"/>
      <c r="X26" s="1"/>
      <c r="Y26" s="1"/>
    </row>
    <row r="27" spans="1:25" ht="16.5" thickBot="1">
      <c r="A27" s="403">
        <v>15</v>
      </c>
      <c r="B27" s="414" t="s">
        <v>119</v>
      </c>
      <c r="C27" s="408">
        <v>0</v>
      </c>
      <c r="D27" s="377">
        <v>0</v>
      </c>
      <c r="E27" s="377">
        <v>0</v>
      </c>
      <c r="F27" s="377">
        <v>0</v>
      </c>
      <c r="G27" s="378">
        <f t="shared" si="1"/>
        <v>0</v>
      </c>
      <c r="H27" s="377">
        <v>0</v>
      </c>
      <c r="I27" s="377">
        <v>0</v>
      </c>
      <c r="J27" s="377">
        <v>0</v>
      </c>
      <c r="K27" s="378">
        <f t="shared" si="2"/>
        <v>0</v>
      </c>
      <c r="L27" s="379">
        <v>0</v>
      </c>
      <c r="M27" s="379">
        <v>0</v>
      </c>
      <c r="N27" s="379">
        <v>0</v>
      </c>
      <c r="O27" s="378">
        <f t="shared" si="3"/>
        <v>0</v>
      </c>
      <c r="P27" s="379">
        <v>0</v>
      </c>
      <c r="Q27" s="380">
        <v>0</v>
      </c>
      <c r="R27" s="381">
        <v>0</v>
      </c>
      <c r="S27" s="382">
        <f t="shared" si="4"/>
        <v>0</v>
      </c>
      <c r="T27" s="20"/>
      <c r="U27" s="1"/>
      <c r="V27" s="1"/>
      <c r="W27" s="1"/>
      <c r="X27" s="1"/>
      <c r="Y27" s="1"/>
    </row>
    <row r="28" spans="1:25" ht="16.5" thickBot="1">
      <c r="A28" s="404"/>
      <c r="B28" s="415" t="s">
        <v>15</v>
      </c>
      <c r="C28" s="409">
        <f>SUM(C13:C26)</f>
        <v>3606326.578034999</v>
      </c>
      <c r="D28" s="383">
        <f>SUM(D13:D26)</f>
        <v>264798.93000000005</v>
      </c>
      <c r="E28" s="383">
        <f>SUM(E13:E26)</f>
        <v>293130.23</v>
      </c>
      <c r="F28" s="383">
        <f>SUM(F13:F26)</f>
        <v>280807.97</v>
      </c>
      <c r="G28" s="384">
        <f t="shared" si="1"/>
        <v>838737.13</v>
      </c>
      <c r="H28" s="383">
        <f aca="true" t="shared" si="5" ref="H28:N28">SUM(H13:H26)</f>
        <v>360712.99</v>
      </c>
      <c r="I28" s="383">
        <f t="shared" si="5"/>
        <v>391671.66000000003</v>
      </c>
      <c r="J28" s="383">
        <f t="shared" si="5"/>
        <v>393106.75</v>
      </c>
      <c r="K28" s="383">
        <f>SUM(K13:K27)</f>
        <v>1145491.4</v>
      </c>
      <c r="L28" s="383">
        <f t="shared" si="5"/>
        <v>406768.08999999997</v>
      </c>
      <c r="M28" s="383">
        <f t="shared" si="5"/>
        <v>381340.78</v>
      </c>
      <c r="N28" s="383">
        <f t="shared" si="5"/>
        <v>403598.1735624404</v>
      </c>
      <c r="O28" s="384">
        <f t="shared" si="3"/>
        <v>1191707.0435624404</v>
      </c>
      <c r="P28" s="383">
        <f>SUM(P13:P27)</f>
        <v>380668.16270427394</v>
      </c>
      <c r="Q28" s="383">
        <f>SUM(Q13:Q27)</f>
        <v>24861.420884142546</v>
      </c>
      <c r="R28" s="385">
        <f>SUM(R13:R27)</f>
        <v>24861.420884142546</v>
      </c>
      <c r="S28" s="383">
        <f>SUM(S13:S27)</f>
        <v>430391.00447255897</v>
      </c>
      <c r="T28" s="20"/>
      <c r="U28" s="20"/>
      <c r="V28" s="20"/>
      <c r="W28" s="20"/>
      <c r="X28" s="20"/>
      <c r="Y28" s="20"/>
    </row>
    <row r="29" spans="1:18" s="3" customFormat="1" ht="15.75">
      <c r="A29" s="19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4"/>
      <c r="Q29" s="4"/>
      <c r="R29" s="4"/>
    </row>
    <row r="30" spans="3:15" ht="12.75">
      <c r="C30" s="1"/>
      <c r="F30" s="1"/>
      <c r="G30" s="7"/>
      <c r="H30" s="7"/>
      <c r="I30" s="18"/>
      <c r="J30" s="18"/>
      <c r="K30" s="1"/>
      <c r="L30" s="1"/>
      <c r="M30" s="1"/>
      <c r="N30" s="1"/>
      <c r="O30" s="1"/>
    </row>
    <row r="31" spans="1:15" ht="16.5" thickBot="1">
      <c r="A31" s="14" t="s">
        <v>43</v>
      </c>
      <c r="B31" s="265"/>
      <c r="C31" s="3"/>
      <c r="D31" s="11"/>
      <c r="E31" s="11"/>
      <c r="F31" s="11"/>
      <c r="G31" s="266"/>
      <c r="H31" s="266"/>
      <c r="I31" s="267"/>
      <c r="J31" s="268"/>
      <c r="K31" s="268"/>
      <c r="L31" s="269"/>
      <c r="M31" s="269"/>
      <c r="N31" s="269"/>
      <c r="O31" s="268"/>
    </row>
    <row r="32" spans="1:20" ht="12.75" customHeight="1" thickBot="1">
      <c r="A32" s="416" t="s">
        <v>2</v>
      </c>
      <c r="B32" s="467" t="s">
        <v>88</v>
      </c>
      <c r="C32" s="526" t="s">
        <v>89</v>
      </c>
      <c r="D32" s="118"/>
      <c r="E32" s="149"/>
      <c r="F32" s="73"/>
      <c r="G32" s="233"/>
      <c r="H32" s="72"/>
      <c r="I32" s="72"/>
      <c r="J32" s="72"/>
      <c r="K32" s="234"/>
      <c r="L32" s="472" t="s">
        <v>90</v>
      </c>
      <c r="M32" s="72"/>
      <c r="N32" s="72"/>
      <c r="O32" s="234"/>
      <c r="P32" s="72"/>
      <c r="Q32" s="73"/>
      <c r="R32" s="73"/>
      <c r="S32" s="271"/>
      <c r="T32" s="20"/>
    </row>
    <row r="33" spans="1:20" ht="15">
      <c r="A33" s="193"/>
      <c r="B33" s="468"/>
      <c r="C33" s="527"/>
      <c r="D33" s="273" t="s">
        <v>79</v>
      </c>
      <c r="E33" s="274" t="s">
        <v>80</v>
      </c>
      <c r="F33" s="275" t="s">
        <v>81</v>
      </c>
      <c r="G33" s="276"/>
      <c r="H33" s="277" t="s">
        <v>83</v>
      </c>
      <c r="I33" s="75" t="s">
        <v>84</v>
      </c>
      <c r="J33" s="74" t="s">
        <v>85</v>
      </c>
      <c r="K33" s="278"/>
      <c r="L33" s="473"/>
      <c r="M33" s="74" t="s">
        <v>35</v>
      </c>
      <c r="N33" s="74" t="s">
        <v>36</v>
      </c>
      <c r="O33" s="278" t="s">
        <v>91</v>
      </c>
      <c r="P33" s="74" t="s">
        <v>37</v>
      </c>
      <c r="Q33" s="75" t="s">
        <v>38</v>
      </c>
      <c r="R33" s="75" t="s">
        <v>42</v>
      </c>
      <c r="S33" s="235" t="s">
        <v>78</v>
      </c>
      <c r="T33" s="20"/>
    </row>
    <row r="34" spans="1:20" ht="51.75" customHeight="1" thickBot="1">
      <c r="A34" s="193"/>
      <c r="B34" s="469"/>
      <c r="C34" s="527"/>
      <c r="D34" s="120">
        <v>2015</v>
      </c>
      <c r="E34" s="150">
        <v>2015</v>
      </c>
      <c r="F34" s="78">
        <v>2015</v>
      </c>
      <c r="G34" s="279" t="s">
        <v>82</v>
      </c>
      <c r="H34" s="77">
        <v>2015</v>
      </c>
      <c r="I34" s="78">
        <v>2015</v>
      </c>
      <c r="J34" s="77">
        <v>2015</v>
      </c>
      <c r="K34" s="240" t="s">
        <v>92</v>
      </c>
      <c r="L34" s="474"/>
      <c r="M34" s="77">
        <v>2015</v>
      </c>
      <c r="N34" s="77">
        <v>2015</v>
      </c>
      <c r="O34" s="240">
        <v>2015</v>
      </c>
      <c r="P34" s="77">
        <v>2015</v>
      </c>
      <c r="Q34" s="78">
        <v>2015</v>
      </c>
      <c r="R34" s="78">
        <v>2015</v>
      </c>
      <c r="S34" s="280">
        <v>2015</v>
      </c>
      <c r="T34" s="20"/>
    </row>
    <row r="35" spans="1:20" ht="40.5" customHeight="1" thickBot="1">
      <c r="A35" s="389">
        <v>0</v>
      </c>
      <c r="B35" s="410">
        <v>1</v>
      </c>
      <c r="C35" s="405" t="s">
        <v>93</v>
      </c>
      <c r="D35" s="245">
        <v>3</v>
      </c>
      <c r="E35" s="245">
        <v>4</v>
      </c>
      <c r="F35" s="245">
        <v>5</v>
      </c>
      <c r="G35" s="246"/>
      <c r="H35" s="245">
        <v>6</v>
      </c>
      <c r="I35" s="245">
        <v>7</v>
      </c>
      <c r="J35" s="245">
        <v>8</v>
      </c>
      <c r="K35" s="246"/>
      <c r="L35" s="247">
        <v>9</v>
      </c>
      <c r="M35" s="245">
        <v>10</v>
      </c>
      <c r="N35" s="245">
        <v>11</v>
      </c>
      <c r="O35" s="246"/>
      <c r="P35" s="245">
        <v>12</v>
      </c>
      <c r="Q35" s="281">
        <v>13</v>
      </c>
      <c r="R35" s="282">
        <v>14</v>
      </c>
      <c r="S35" s="248"/>
      <c r="T35" s="20"/>
    </row>
    <row r="36" spans="1:26" ht="15.75">
      <c r="A36" s="182">
        <v>1</v>
      </c>
      <c r="B36" s="428" t="s">
        <v>94</v>
      </c>
      <c r="C36" s="422">
        <f aca="true" t="shared" si="6" ref="C36:C52">G36+K36+O36+S36</f>
        <v>42204.84231674025</v>
      </c>
      <c r="D36" s="286">
        <v>2899.76</v>
      </c>
      <c r="E36" s="286">
        <v>2871.56</v>
      </c>
      <c r="F36" s="286">
        <v>2899.76</v>
      </c>
      <c r="G36" s="287">
        <f>SUM(D36:F36)</f>
        <v>8671.08</v>
      </c>
      <c r="H36" s="288">
        <v>2820</v>
      </c>
      <c r="I36" s="289">
        <v>5030</v>
      </c>
      <c r="J36" s="290">
        <v>4995</v>
      </c>
      <c r="K36" s="287">
        <f>SUM(H36:J36)</f>
        <v>12845</v>
      </c>
      <c r="L36" s="290">
        <v>4985</v>
      </c>
      <c r="M36" s="290">
        <v>4980</v>
      </c>
      <c r="N36" s="291">
        <v>5033.165351690202</v>
      </c>
      <c r="O36" s="287">
        <f aca="true" t="shared" si="7" ref="O36:O51">SUM(L36:N36)</f>
        <v>14998.165351690202</v>
      </c>
      <c r="P36" s="291">
        <v>5033.165351690202</v>
      </c>
      <c r="Q36" s="291">
        <v>328.71580667992316</v>
      </c>
      <c r="R36" s="291">
        <v>328.71580667992316</v>
      </c>
      <c r="S36" s="373">
        <f>P36+Q36+R36</f>
        <v>5690.596965050048</v>
      </c>
      <c r="T36" s="20"/>
      <c r="U36" s="1"/>
      <c r="V36" s="1"/>
      <c r="W36" s="1"/>
      <c r="X36" s="1"/>
      <c r="Y36" s="1"/>
      <c r="Z36" s="1"/>
    </row>
    <row r="37" spans="1:26" ht="15.75">
      <c r="A37" s="417">
        <v>2</v>
      </c>
      <c r="B37" s="173" t="s">
        <v>95</v>
      </c>
      <c r="C37" s="422">
        <f t="shared" si="6"/>
        <v>66316.81141956212</v>
      </c>
      <c r="D37" s="294">
        <v>4105.82</v>
      </c>
      <c r="E37" s="294">
        <v>4362.52</v>
      </c>
      <c r="F37" s="294">
        <v>4160.89</v>
      </c>
      <c r="G37" s="295">
        <f>SUM(D37:F37)</f>
        <v>12629.23</v>
      </c>
      <c r="H37" s="296">
        <v>8020</v>
      </c>
      <c r="I37" s="297">
        <v>7000</v>
      </c>
      <c r="J37" s="290">
        <v>7070</v>
      </c>
      <c r="K37" s="295">
        <f>SUM(H37:J37)</f>
        <v>22090</v>
      </c>
      <c r="L37" s="290">
        <v>8040</v>
      </c>
      <c r="M37" s="290">
        <v>7755</v>
      </c>
      <c r="N37" s="298">
        <v>8042.676467221147</v>
      </c>
      <c r="O37" s="295">
        <f t="shared" si="7"/>
        <v>23837.676467221147</v>
      </c>
      <c r="P37" s="298">
        <v>6863.407297759368</v>
      </c>
      <c r="Q37" s="298">
        <v>448.2488272908043</v>
      </c>
      <c r="R37" s="298">
        <v>448.2488272908043</v>
      </c>
      <c r="S37" s="373">
        <f>P37+Q37+R37</f>
        <v>7759.904952340976</v>
      </c>
      <c r="T37" s="20"/>
      <c r="U37" s="1"/>
      <c r="V37" s="1"/>
      <c r="W37" s="1"/>
      <c r="X37" s="1"/>
      <c r="Y37" s="1"/>
      <c r="Z37" s="1"/>
    </row>
    <row r="38" spans="1:26" ht="15.75">
      <c r="A38" s="182">
        <v>3</v>
      </c>
      <c r="B38" s="429" t="s">
        <v>96</v>
      </c>
      <c r="C38" s="422">
        <f t="shared" si="6"/>
        <v>17479.967890820488</v>
      </c>
      <c r="D38" s="294">
        <v>1128.12</v>
      </c>
      <c r="E38" s="294">
        <v>1177.85</v>
      </c>
      <c r="F38" s="294">
        <v>1146.45</v>
      </c>
      <c r="G38" s="295">
        <f>SUM(D38:F38)</f>
        <v>3452.42</v>
      </c>
      <c r="H38" s="296">
        <v>1980</v>
      </c>
      <c r="I38" s="297">
        <v>1460</v>
      </c>
      <c r="J38" s="290">
        <v>2070</v>
      </c>
      <c r="K38" s="295">
        <f>SUM(H38:J38)</f>
        <v>5510</v>
      </c>
      <c r="L38" s="290">
        <v>1840</v>
      </c>
      <c r="M38" s="290">
        <v>2020</v>
      </c>
      <c r="N38" s="298">
        <v>2358.5467169402677</v>
      </c>
      <c r="O38" s="295">
        <f t="shared" si="7"/>
        <v>6218.546716940267</v>
      </c>
      <c r="P38" s="298">
        <v>2033.398802082842</v>
      </c>
      <c r="Q38" s="298">
        <v>132.80118589868894</v>
      </c>
      <c r="R38" s="298">
        <v>132.80118589868894</v>
      </c>
      <c r="S38" s="373">
        <f>P38+Q38+R38</f>
        <v>2299.0011738802195</v>
      </c>
      <c r="T38" s="20"/>
      <c r="U38" s="1"/>
      <c r="V38" s="1"/>
      <c r="W38" s="1"/>
      <c r="X38" s="1"/>
      <c r="Y38" s="1"/>
      <c r="Z38" s="1"/>
    </row>
    <row r="39" spans="1:26" ht="16.5" thickBot="1">
      <c r="A39" s="417">
        <v>4</v>
      </c>
      <c r="B39" s="429" t="s">
        <v>97</v>
      </c>
      <c r="C39" s="422">
        <f t="shared" si="6"/>
        <v>5641.08</v>
      </c>
      <c r="D39" s="294">
        <v>0</v>
      </c>
      <c r="E39" s="294">
        <v>2817.27</v>
      </c>
      <c r="F39" s="294">
        <v>2823.81</v>
      </c>
      <c r="G39" s="295">
        <f>SUM(D39:F39)</f>
        <v>5641.08</v>
      </c>
      <c r="H39" s="296">
        <v>4538.01</v>
      </c>
      <c r="I39" s="300">
        <v>0</v>
      </c>
      <c r="J39" s="300">
        <v>0</v>
      </c>
      <c r="K39" s="295"/>
      <c r="L39" s="298">
        <v>0</v>
      </c>
      <c r="M39" s="298">
        <v>0</v>
      </c>
      <c r="N39" s="298">
        <v>0</v>
      </c>
      <c r="O39" s="295">
        <f t="shared" si="7"/>
        <v>0</v>
      </c>
      <c r="P39" s="298">
        <v>0</v>
      </c>
      <c r="Q39" s="298">
        <v>0</v>
      </c>
      <c r="R39" s="298">
        <v>0</v>
      </c>
      <c r="S39" s="373">
        <f>P39+Q39+R39</f>
        <v>0</v>
      </c>
      <c r="T39" s="20"/>
      <c r="U39" s="1"/>
      <c r="V39" s="1"/>
      <c r="W39" s="1"/>
      <c r="X39" s="1"/>
      <c r="Y39" s="1"/>
      <c r="Z39" s="1"/>
    </row>
    <row r="40" spans="1:26" ht="16.5" thickBot="1">
      <c r="A40" s="417"/>
      <c r="B40" s="430" t="s">
        <v>52</v>
      </c>
      <c r="C40" s="423">
        <f t="shared" si="6"/>
        <v>136180.71162712286</v>
      </c>
      <c r="D40" s="303">
        <f aca="true" t="shared" si="8" ref="D40:J40">SUM(D36:D39)</f>
        <v>8133.7</v>
      </c>
      <c r="E40" s="303">
        <f t="shared" si="8"/>
        <v>11229.2</v>
      </c>
      <c r="F40" s="303">
        <f t="shared" si="8"/>
        <v>11030.91</v>
      </c>
      <c r="G40" s="303">
        <f t="shared" si="8"/>
        <v>30393.809999999998</v>
      </c>
      <c r="H40" s="303">
        <f t="shared" si="8"/>
        <v>17358.010000000002</v>
      </c>
      <c r="I40" s="303">
        <f t="shared" si="8"/>
        <v>13490</v>
      </c>
      <c r="J40" s="303">
        <f t="shared" si="8"/>
        <v>14135</v>
      </c>
      <c r="K40" s="295">
        <f aca="true" t="shared" si="9" ref="K40:K51">SUM(H40:J40)</f>
        <v>44983.01</v>
      </c>
      <c r="L40" s="303">
        <f>SUM(L36:L39)</f>
        <v>14865</v>
      </c>
      <c r="M40" s="303">
        <f>SUM(M36:M39)</f>
        <v>14755</v>
      </c>
      <c r="N40" s="303">
        <f>SUM(N36:N39)</f>
        <v>15434.388535851616</v>
      </c>
      <c r="O40" s="295">
        <f t="shared" si="7"/>
        <v>45054.38853585161</v>
      </c>
      <c r="P40" s="303">
        <f>SUM(P36:P39)</f>
        <v>13929.971451532412</v>
      </c>
      <c r="Q40" s="303">
        <f>SUM(Q36:Q39)</f>
        <v>909.7658198694163</v>
      </c>
      <c r="R40" s="369">
        <f>SUM(R36:R39)</f>
        <v>909.7658198694163</v>
      </c>
      <c r="S40" s="207">
        <f>SUM(S36:S39)</f>
        <v>15749.503091271243</v>
      </c>
      <c r="T40" s="20"/>
      <c r="U40" s="20"/>
      <c r="V40" s="20"/>
      <c r="W40" s="20"/>
      <c r="X40" s="20"/>
      <c r="Y40" s="20"/>
      <c r="Z40" s="1"/>
    </row>
    <row r="41" spans="1:26" ht="31.5" customHeight="1">
      <c r="A41" s="417">
        <v>1</v>
      </c>
      <c r="B41" s="431" t="s">
        <v>98</v>
      </c>
      <c r="C41" s="423">
        <f t="shared" si="6"/>
        <v>518262.5671505689</v>
      </c>
      <c r="D41" s="294">
        <v>34753.23</v>
      </c>
      <c r="E41" s="294">
        <v>33554.89</v>
      </c>
      <c r="F41" s="294">
        <v>34322.22</v>
      </c>
      <c r="G41" s="295">
        <f aca="true" t="shared" si="10" ref="G41:G51">SUM(D41:F41)</f>
        <v>102630.34</v>
      </c>
      <c r="H41" s="296">
        <v>54890</v>
      </c>
      <c r="I41" s="297">
        <v>57525</v>
      </c>
      <c r="J41" s="260">
        <v>66795</v>
      </c>
      <c r="K41" s="295">
        <f t="shared" si="9"/>
        <v>179210</v>
      </c>
      <c r="L41" s="260">
        <v>60155</v>
      </c>
      <c r="M41" s="260">
        <v>58115</v>
      </c>
      <c r="N41" s="305">
        <v>60280.58043933267</v>
      </c>
      <c r="O41" s="295">
        <f t="shared" si="7"/>
        <v>178550.58043933267</v>
      </c>
      <c r="P41" s="305">
        <v>51185.76642506764</v>
      </c>
      <c r="Q41" s="298">
        <v>3342.940143084309</v>
      </c>
      <c r="R41" s="298">
        <v>3342.940143084309</v>
      </c>
      <c r="S41" s="373">
        <f aca="true" t="shared" si="11" ref="S41:S48">P41+Q41+R41</f>
        <v>57871.64671123625</v>
      </c>
      <c r="T41" s="20"/>
      <c r="U41" s="1"/>
      <c r="V41" s="1"/>
      <c r="W41" s="1"/>
      <c r="X41" s="1"/>
      <c r="Y41" s="1"/>
      <c r="Z41" s="1"/>
    </row>
    <row r="42" spans="1:26" ht="15.75">
      <c r="A42" s="417">
        <v>2</v>
      </c>
      <c r="B42" s="187" t="s">
        <v>99</v>
      </c>
      <c r="C42" s="423">
        <f t="shared" si="6"/>
        <v>46914.12728786295</v>
      </c>
      <c r="D42" s="307">
        <v>2354.36</v>
      </c>
      <c r="E42" s="307">
        <v>3249.68</v>
      </c>
      <c r="F42" s="307">
        <v>3216.52</v>
      </c>
      <c r="G42" s="295">
        <f t="shared" si="10"/>
        <v>8820.56</v>
      </c>
      <c r="H42" s="296">
        <v>5640</v>
      </c>
      <c r="I42" s="297">
        <v>5580</v>
      </c>
      <c r="J42" s="290">
        <v>5220</v>
      </c>
      <c r="K42" s="295">
        <f t="shared" si="9"/>
        <v>16440</v>
      </c>
      <c r="L42" s="290">
        <v>5820</v>
      </c>
      <c r="M42" s="290">
        <v>3420</v>
      </c>
      <c r="N42" s="305">
        <v>5826.270194986841</v>
      </c>
      <c r="O42" s="295">
        <f t="shared" si="7"/>
        <v>15066.27019498684</v>
      </c>
      <c r="P42" s="305">
        <v>5826.270194986841</v>
      </c>
      <c r="Q42" s="298">
        <v>380.5134489446383</v>
      </c>
      <c r="R42" s="298">
        <v>380.5134489446383</v>
      </c>
      <c r="S42" s="373">
        <f t="shared" si="11"/>
        <v>6587.297092876117</v>
      </c>
      <c r="T42" s="20"/>
      <c r="U42" s="1"/>
      <c r="V42" s="1"/>
      <c r="W42" s="1"/>
      <c r="X42" s="1"/>
      <c r="Y42" s="1"/>
      <c r="Z42" s="1"/>
    </row>
    <row r="43" spans="1:26" ht="48.75" customHeight="1">
      <c r="A43" s="417">
        <v>3</v>
      </c>
      <c r="B43" s="431" t="s">
        <v>100</v>
      </c>
      <c r="C43" s="423">
        <f t="shared" si="6"/>
        <v>224950.22042468004</v>
      </c>
      <c r="D43" s="294">
        <v>13353.19</v>
      </c>
      <c r="E43" s="294">
        <v>14181.29</v>
      </c>
      <c r="F43" s="294">
        <v>13505.81</v>
      </c>
      <c r="G43" s="295">
        <f t="shared" si="10"/>
        <v>41040.29</v>
      </c>
      <c r="H43" s="296">
        <v>23292</v>
      </c>
      <c r="I43" s="297">
        <v>24677</v>
      </c>
      <c r="J43" s="253">
        <v>24908</v>
      </c>
      <c r="K43" s="295">
        <f t="shared" si="9"/>
        <v>72877</v>
      </c>
      <c r="L43" s="253">
        <v>28186</v>
      </c>
      <c r="M43" s="253">
        <v>27266</v>
      </c>
      <c r="N43" s="305">
        <v>28232.95606464315</v>
      </c>
      <c r="O43" s="295">
        <f t="shared" si="7"/>
        <v>83684.95606464315</v>
      </c>
      <c r="P43" s="305">
        <v>24188.47755925008</v>
      </c>
      <c r="Q43" s="298">
        <v>1579.7484003934053</v>
      </c>
      <c r="R43" s="298">
        <v>1579.7484003934053</v>
      </c>
      <c r="S43" s="373">
        <f t="shared" si="11"/>
        <v>27347.97436003689</v>
      </c>
      <c r="T43" s="20"/>
      <c r="U43" s="1"/>
      <c r="V43" s="1"/>
      <c r="W43" s="1"/>
      <c r="X43" s="1"/>
      <c r="Y43" s="1"/>
      <c r="Z43" s="1"/>
    </row>
    <row r="44" spans="1:26" ht="16.5" thickBot="1">
      <c r="A44" s="417">
        <v>4</v>
      </c>
      <c r="B44" s="431" t="s">
        <v>101</v>
      </c>
      <c r="C44" s="423">
        <f t="shared" si="6"/>
        <v>229522.83040224187</v>
      </c>
      <c r="D44" s="294">
        <v>12279.34</v>
      </c>
      <c r="E44" s="294">
        <v>13029.4</v>
      </c>
      <c r="F44" s="294">
        <v>12452.77</v>
      </c>
      <c r="G44" s="295">
        <f t="shared" si="10"/>
        <v>37761.509999999995</v>
      </c>
      <c r="H44" s="296">
        <v>21470</v>
      </c>
      <c r="I44" s="297">
        <v>27770</v>
      </c>
      <c r="J44" s="263">
        <v>26175</v>
      </c>
      <c r="K44" s="295">
        <f t="shared" si="9"/>
        <v>75415</v>
      </c>
      <c r="L44" s="253">
        <v>29470</v>
      </c>
      <c r="M44" s="253">
        <v>28575</v>
      </c>
      <c r="N44" s="305">
        <v>29572.427845352842</v>
      </c>
      <c r="O44" s="295">
        <f t="shared" si="7"/>
        <v>87617.42784535284</v>
      </c>
      <c r="P44" s="305">
        <v>25409.8590179269</v>
      </c>
      <c r="Q44" s="298">
        <v>1659.5167694810666</v>
      </c>
      <c r="R44" s="298">
        <v>1659.5167694810666</v>
      </c>
      <c r="S44" s="373">
        <f t="shared" si="11"/>
        <v>28728.892556889034</v>
      </c>
      <c r="T44" s="20"/>
      <c r="U44" s="1"/>
      <c r="V44" s="1"/>
      <c r="W44" s="1"/>
      <c r="X44" s="1"/>
      <c r="Y44" s="1"/>
      <c r="Z44" s="1"/>
    </row>
    <row r="45" spans="1:26" ht="15.75">
      <c r="A45" s="417">
        <v>5</v>
      </c>
      <c r="B45" s="431" t="s">
        <v>102</v>
      </c>
      <c r="C45" s="423">
        <f t="shared" si="6"/>
        <v>322493.3803468651</v>
      </c>
      <c r="D45" s="294">
        <v>17330.51</v>
      </c>
      <c r="E45" s="294">
        <v>18407.82</v>
      </c>
      <c r="F45" s="294">
        <v>17550.15</v>
      </c>
      <c r="G45" s="295">
        <f t="shared" si="10"/>
        <v>53288.48</v>
      </c>
      <c r="H45" s="296">
        <v>30230</v>
      </c>
      <c r="I45" s="297">
        <v>37625</v>
      </c>
      <c r="J45" s="260">
        <v>47130</v>
      </c>
      <c r="K45" s="295">
        <f t="shared" si="9"/>
        <v>114985</v>
      </c>
      <c r="L45" s="260">
        <v>39065</v>
      </c>
      <c r="M45" s="260">
        <v>37920</v>
      </c>
      <c r="N45" s="305">
        <v>39297.58724653143</v>
      </c>
      <c r="O45" s="295">
        <f t="shared" si="7"/>
        <v>116282.58724653143</v>
      </c>
      <c r="P45" s="305">
        <v>33554.435677934685</v>
      </c>
      <c r="Q45" s="298">
        <v>2191.4387111994874</v>
      </c>
      <c r="R45" s="298">
        <v>2191.4387111994874</v>
      </c>
      <c r="S45" s="373">
        <f t="shared" si="11"/>
        <v>37937.31310033366</v>
      </c>
      <c r="T45" s="20"/>
      <c r="U45" s="1"/>
      <c r="V45" s="1"/>
      <c r="W45" s="1"/>
      <c r="X45" s="1"/>
      <c r="Y45" s="1"/>
      <c r="Z45" s="1"/>
    </row>
    <row r="46" spans="1:26" ht="15.75">
      <c r="A46" s="417">
        <v>6</v>
      </c>
      <c r="B46" s="431" t="s">
        <v>103</v>
      </c>
      <c r="C46" s="423">
        <f t="shared" si="6"/>
        <v>76740.72713236984</v>
      </c>
      <c r="D46" s="294">
        <v>6312.75</v>
      </c>
      <c r="E46" s="294">
        <v>6561.99</v>
      </c>
      <c r="F46" s="294">
        <v>6237.47</v>
      </c>
      <c r="G46" s="295">
        <f t="shared" si="10"/>
        <v>19112.21</v>
      </c>
      <c r="H46" s="296">
        <v>7109</v>
      </c>
      <c r="I46" s="297">
        <v>7036</v>
      </c>
      <c r="J46" s="260">
        <v>8066</v>
      </c>
      <c r="K46" s="295">
        <f t="shared" si="9"/>
        <v>22211</v>
      </c>
      <c r="L46" s="260">
        <v>6877</v>
      </c>
      <c r="M46" s="260">
        <v>7028</v>
      </c>
      <c r="N46" s="305">
        <v>10096.834735814891</v>
      </c>
      <c r="O46" s="295">
        <f t="shared" si="7"/>
        <v>24001.83473581489</v>
      </c>
      <c r="P46" s="305">
        <v>10096.834735814891</v>
      </c>
      <c r="Q46" s="298">
        <v>659.4238303700276</v>
      </c>
      <c r="R46" s="298">
        <v>659.4238303700276</v>
      </c>
      <c r="S46" s="373">
        <f t="shared" si="11"/>
        <v>11415.682396554947</v>
      </c>
      <c r="T46" s="20"/>
      <c r="U46" s="1"/>
      <c r="V46" s="1"/>
      <c r="W46" s="1"/>
      <c r="X46" s="1"/>
      <c r="Y46" s="1"/>
      <c r="Z46" s="1"/>
    </row>
    <row r="47" spans="1:26" ht="15.75">
      <c r="A47" s="417">
        <v>7</v>
      </c>
      <c r="B47" s="431" t="s">
        <v>104</v>
      </c>
      <c r="C47" s="423">
        <f t="shared" si="6"/>
        <v>120836.85452685667</v>
      </c>
      <c r="D47" s="294">
        <v>10490.21</v>
      </c>
      <c r="E47" s="294">
        <v>11270.33</v>
      </c>
      <c r="F47" s="294">
        <v>11570.51</v>
      </c>
      <c r="G47" s="295">
        <f t="shared" si="10"/>
        <v>33331.05</v>
      </c>
      <c r="H47" s="296">
        <v>14370</v>
      </c>
      <c r="I47" s="297">
        <v>9693</v>
      </c>
      <c r="J47" s="253">
        <v>10774</v>
      </c>
      <c r="K47" s="295">
        <f t="shared" si="9"/>
        <v>34837</v>
      </c>
      <c r="L47" s="253">
        <v>12990</v>
      </c>
      <c r="M47" s="253">
        <v>11992</v>
      </c>
      <c r="N47" s="305">
        <v>12994.717817091068</v>
      </c>
      <c r="O47" s="295">
        <f t="shared" si="7"/>
        <v>37976.71781709107</v>
      </c>
      <c r="P47" s="305">
        <v>12994.717817091068</v>
      </c>
      <c r="Q47" s="298">
        <v>848.6844463372561</v>
      </c>
      <c r="R47" s="298">
        <v>848.6844463372561</v>
      </c>
      <c r="S47" s="373">
        <f t="shared" si="11"/>
        <v>14692.086709765581</v>
      </c>
      <c r="T47" s="20"/>
      <c r="U47" s="1"/>
      <c r="V47" s="1"/>
      <c r="W47" s="1"/>
      <c r="X47" s="1"/>
      <c r="Y47" s="1"/>
      <c r="Z47" s="1"/>
    </row>
    <row r="48" spans="1:26" ht="15.75">
      <c r="A48" s="417">
        <v>8</v>
      </c>
      <c r="B48" s="431" t="s">
        <v>105</v>
      </c>
      <c r="C48" s="423">
        <f t="shared" si="6"/>
        <v>65508.60670143176</v>
      </c>
      <c r="D48" s="294"/>
      <c r="E48" s="294">
        <v>0</v>
      </c>
      <c r="F48" s="294">
        <v>0</v>
      </c>
      <c r="G48" s="295">
        <f t="shared" si="10"/>
        <v>0</v>
      </c>
      <c r="H48" s="308">
        <v>0</v>
      </c>
      <c r="I48" s="297">
        <v>2938</v>
      </c>
      <c r="J48" s="260">
        <v>4566</v>
      </c>
      <c r="K48" s="295">
        <f t="shared" si="9"/>
        <v>7504</v>
      </c>
      <c r="L48" s="260">
        <v>4893</v>
      </c>
      <c r="M48" s="260">
        <v>6382</v>
      </c>
      <c r="N48" s="305">
        <v>21932.39932039549</v>
      </c>
      <c r="O48" s="295">
        <f t="shared" si="7"/>
        <v>33207.39932039549</v>
      </c>
      <c r="P48" s="305">
        <v>21932.39932039549</v>
      </c>
      <c r="Q48" s="298">
        <v>1432.4040303203924</v>
      </c>
      <c r="R48" s="298">
        <v>1432.4040303203924</v>
      </c>
      <c r="S48" s="373">
        <f t="shared" si="11"/>
        <v>24797.20738103627</v>
      </c>
      <c r="T48" s="20"/>
      <c r="U48" s="1"/>
      <c r="V48" s="1"/>
      <c r="W48" s="1"/>
      <c r="X48" s="1"/>
      <c r="Y48" s="1"/>
      <c r="Z48" s="1"/>
    </row>
    <row r="49" spans="1:26" ht="15">
      <c r="A49" s="418"/>
      <c r="B49" s="430" t="s">
        <v>59</v>
      </c>
      <c r="C49" s="423">
        <f t="shared" si="6"/>
        <v>1605229.313972877</v>
      </c>
      <c r="D49" s="309">
        <f>SUM(D41:D47)</f>
        <v>96873.59</v>
      </c>
      <c r="E49" s="309">
        <f>SUM(E41:E48)</f>
        <v>100255.40000000001</v>
      </c>
      <c r="F49" s="309">
        <f>SUM(F41:F48)</f>
        <v>98855.45</v>
      </c>
      <c r="G49" s="295">
        <f t="shared" si="10"/>
        <v>295984.44</v>
      </c>
      <c r="H49" s="309">
        <f>SUM(H41:H48)</f>
        <v>157001</v>
      </c>
      <c r="I49" s="309">
        <f>SUM(I41:I48)</f>
        <v>172844</v>
      </c>
      <c r="J49" s="309">
        <f>SUM(J41:J48)</f>
        <v>193634</v>
      </c>
      <c r="K49" s="295">
        <f t="shared" si="9"/>
        <v>523479</v>
      </c>
      <c r="L49" s="309">
        <f>SUM(L41:L48)</f>
        <v>187456</v>
      </c>
      <c r="M49" s="309">
        <f>SUM(M41:M48)</f>
        <v>180698</v>
      </c>
      <c r="N49" s="309">
        <f>SUM(N41:N48)</f>
        <v>208233.77366414838</v>
      </c>
      <c r="O49" s="295">
        <f t="shared" si="7"/>
        <v>576387.7736641484</v>
      </c>
      <c r="P49" s="309">
        <f>SUM(P41:P48)</f>
        <v>185188.7607484676</v>
      </c>
      <c r="Q49" s="309">
        <f>SUM(Q41:Q48)</f>
        <v>12094.669780130584</v>
      </c>
      <c r="R49" s="370">
        <f>SUM(R41:R48)</f>
        <v>12094.669780130584</v>
      </c>
      <c r="S49" s="374">
        <f>SUM(S41:S48)</f>
        <v>209378.10030872872</v>
      </c>
      <c r="T49" s="1"/>
      <c r="U49" s="1"/>
      <c r="V49" s="1"/>
      <c r="W49" s="1"/>
      <c r="X49" s="1"/>
      <c r="Y49" s="1"/>
      <c r="Z49" s="1"/>
    </row>
    <row r="50" spans="1:26" ht="27" customHeight="1">
      <c r="A50" s="419"/>
      <c r="B50" s="432" t="s">
        <v>106</v>
      </c>
      <c r="C50" s="424">
        <f t="shared" si="6"/>
        <v>1741410.0255999998</v>
      </c>
      <c r="D50" s="295">
        <f>D40+D49</f>
        <v>105007.29</v>
      </c>
      <c r="E50" s="295">
        <f>E40+E49</f>
        <v>111484.6</v>
      </c>
      <c r="F50" s="295">
        <f>F40+F49</f>
        <v>109886.36</v>
      </c>
      <c r="G50" s="295">
        <f t="shared" si="10"/>
        <v>326378.25</v>
      </c>
      <c r="H50" s="295">
        <f>H40+H49</f>
        <v>174359.01</v>
      </c>
      <c r="I50" s="295">
        <f>I40+I49</f>
        <v>186334</v>
      </c>
      <c r="J50" s="295">
        <f>J40+J49</f>
        <v>207769</v>
      </c>
      <c r="K50" s="295">
        <f t="shared" si="9"/>
        <v>568462.01</v>
      </c>
      <c r="L50" s="295">
        <f>L40+L49</f>
        <v>202321</v>
      </c>
      <c r="M50" s="295">
        <f>M40+M49</f>
        <v>195453</v>
      </c>
      <c r="N50" s="295">
        <f>N40+N49</f>
        <v>223668.1622</v>
      </c>
      <c r="O50" s="295">
        <f t="shared" si="7"/>
        <v>621442.1622</v>
      </c>
      <c r="P50" s="295">
        <f>P40+P49</f>
        <v>199118.73220000003</v>
      </c>
      <c r="Q50" s="295">
        <f>Q40+Q49</f>
        <v>13004.4356</v>
      </c>
      <c r="R50" s="371">
        <f>R40+R49</f>
        <v>13004.4356</v>
      </c>
      <c r="S50" s="375">
        <f>S40+S49</f>
        <v>225127.60339999996</v>
      </c>
      <c r="T50" s="1"/>
      <c r="U50" s="1"/>
      <c r="V50" s="1"/>
      <c r="W50" s="1"/>
      <c r="X50" s="1"/>
      <c r="Y50" s="1"/>
      <c r="Z50" s="1"/>
    </row>
    <row r="51" spans="1:19" ht="37.5" customHeight="1">
      <c r="A51" s="420"/>
      <c r="B51" s="433" t="s">
        <v>107</v>
      </c>
      <c r="C51" s="425">
        <f t="shared" si="6"/>
        <v>5347736.603634999</v>
      </c>
      <c r="D51" s="314">
        <f>D28+D50</f>
        <v>369806.22000000003</v>
      </c>
      <c r="E51" s="314">
        <f>E28+E50</f>
        <v>404614.82999999996</v>
      </c>
      <c r="F51" s="314">
        <f>F28+F50</f>
        <v>390694.32999999996</v>
      </c>
      <c r="G51" s="313">
        <f t="shared" si="10"/>
        <v>1165115.38</v>
      </c>
      <c r="H51" s="314">
        <f>H28+H50</f>
        <v>535072</v>
      </c>
      <c r="I51" s="314">
        <f>I28+I50</f>
        <v>578005.66</v>
      </c>
      <c r="J51" s="314">
        <f>J28+J50</f>
        <v>600875.75</v>
      </c>
      <c r="K51" s="313">
        <f t="shared" si="9"/>
        <v>1713953.4100000001</v>
      </c>
      <c r="L51" s="314">
        <f>L28+L50</f>
        <v>609089.09</v>
      </c>
      <c r="M51" s="314">
        <f>M28+M50</f>
        <v>576793.78</v>
      </c>
      <c r="N51" s="314">
        <f>N28+N50</f>
        <v>627266.3357624403</v>
      </c>
      <c r="O51" s="313">
        <f t="shared" si="7"/>
        <v>1813149.2057624403</v>
      </c>
      <c r="P51" s="314">
        <f>P28+P50</f>
        <v>579786.894904274</v>
      </c>
      <c r="Q51" s="314">
        <f>Q28+Q50</f>
        <v>37865.85648414255</v>
      </c>
      <c r="R51" s="372">
        <f>R28+R50</f>
        <v>37865.85648414255</v>
      </c>
      <c r="S51" s="376">
        <f>S28+S50</f>
        <v>655518.607872559</v>
      </c>
    </row>
    <row r="52" spans="1:19" ht="45" thickBot="1">
      <c r="A52" s="421"/>
      <c r="B52" s="434" t="s">
        <v>109</v>
      </c>
      <c r="C52" s="426">
        <f t="shared" si="6"/>
        <v>19263.4</v>
      </c>
      <c r="D52" s="393">
        <v>2268.11</v>
      </c>
      <c r="E52" s="393">
        <v>2508.08</v>
      </c>
      <c r="F52" s="393">
        <v>1329.39</v>
      </c>
      <c r="G52" s="394">
        <f>D52+E52+F52</f>
        <v>6105.580000000001</v>
      </c>
      <c r="H52" s="393">
        <v>200</v>
      </c>
      <c r="I52" s="395">
        <v>280</v>
      </c>
      <c r="J52" s="395">
        <v>0</v>
      </c>
      <c r="K52" s="394">
        <f>H52+I52+J52</f>
        <v>480</v>
      </c>
      <c r="L52" s="396">
        <v>120</v>
      </c>
      <c r="M52" s="396">
        <v>80</v>
      </c>
      <c r="N52" s="396">
        <v>5856.43</v>
      </c>
      <c r="O52" s="397">
        <f>L52+M52+N52</f>
        <v>6056.43</v>
      </c>
      <c r="P52" s="396">
        <v>5856.43</v>
      </c>
      <c r="Q52" s="395">
        <v>382.48</v>
      </c>
      <c r="R52" s="395">
        <v>382.48</v>
      </c>
      <c r="S52" s="398">
        <f>P52+Q52+R52</f>
        <v>6621.389999999999</v>
      </c>
    </row>
    <row r="53" spans="1:19" ht="29.25" customHeight="1" thickBot="1">
      <c r="A53" s="389"/>
      <c r="B53" s="435" t="s">
        <v>108</v>
      </c>
      <c r="C53" s="427">
        <f aca="true" t="shared" si="12" ref="C53:S53">C51+C52</f>
        <v>5367000.0036349995</v>
      </c>
      <c r="D53" s="390">
        <f t="shared" si="12"/>
        <v>372074.33</v>
      </c>
      <c r="E53" s="390">
        <f t="shared" si="12"/>
        <v>407122.91</v>
      </c>
      <c r="F53" s="390">
        <f t="shared" si="12"/>
        <v>392023.72</v>
      </c>
      <c r="G53" s="390">
        <f t="shared" si="12"/>
        <v>1171220.96</v>
      </c>
      <c r="H53" s="390">
        <f t="shared" si="12"/>
        <v>535272</v>
      </c>
      <c r="I53" s="390">
        <f t="shared" si="12"/>
        <v>578285.66</v>
      </c>
      <c r="J53" s="390">
        <f t="shared" si="12"/>
        <v>600875.75</v>
      </c>
      <c r="K53" s="390">
        <f t="shared" si="12"/>
        <v>1714433.4100000001</v>
      </c>
      <c r="L53" s="390">
        <f t="shared" si="12"/>
        <v>609209.09</v>
      </c>
      <c r="M53" s="390">
        <f t="shared" si="12"/>
        <v>576873.78</v>
      </c>
      <c r="N53" s="390">
        <f t="shared" si="12"/>
        <v>633122.7657624404</v>
      </c>
      <c r="O53" s="390">
        <f t="shared" si="12"/>
        <v>1819205.6357624403</v>
      </c>
      <c r="P53" s="390">
        <f t="shared" si="12"/>
        <v>585643.3249042741</v>
      </c>
      <c r="Q53" s="390">
        <f t="shared" si="12"/>
        <v>38248.33648414255</v>
      </c>
      <c r="R53" s="391">
        <f t="shared" si="12"/>
        <v>38248.33648414255</v>
      </c>
      <c r="S53" s="392">
        <f t="shared" si="12"/>
        <v>662139.997872559</v>
      </c>
    </row>
    <row r="55" spans="2:19" ht="15">
      <c r="B55" t="s">
        <v>33</v>
      </c>
      <c r="C55" s="323"/>
      <c r="D55" s="328"/>
      <c r="E55" s="328"/>
      <c r="P55" s="1"/>
      <c r="Q55" s="1"/>
      <c r="R55" s="1"/>
      <c r="S55" s="1"/>
    </row>
    <row r="56" spans="2:19" ht="15">
      <c r="B56" t="s">
        <v>70</v>
      </c>
      <c r="C56" s="323"/>
      <c r="D56" s="328"/>
      <c r="E56" s="328"/>
      <c r="P56" s="1"/>
      <c r="Q56" s="1"/>
      <c r="R56" s="1"/>
      <c r="S56" s="1"/>
    </row>
    <row r="57" spans="3:19" ht="15">
      <c r="C57" s="323"/>
      <c r="D57" s="328"/>
      <c r="E57" s="328"/>
      <c r="P57" s="1"/>
      <c r="Q57" s="1"/>
      <c r="R57" s="1"/>
      <c r="S57" s="1"/>
    </row>
    <row r="58" spans="2:19" ht="18">
      <c r="B58" s="341" t="s">
        <v>137</v>
      </c>
      <c r="C58" s="323"/>
      <c r="D58" s="328"/>
      <c r="E58" s="328"/>
      <c r="P58" s="1"/>
      <c r="Q58" s="1"/>
      <c r="R58" s="1"/>
      <c r="S58" s="1"/>
    </row>
    <row r="59" spans="3:19" ht="15">
      <c r="C59" s="323"/>
      <c r="D59" s="328"/>
      <c r="E59" s="328"/>
      <c r="P59" s="1"/>
      <c r="Q59" s="1"/>
      <c r="R59" s="1"/>
      <c r="S59" s="1"/>
    </row>
    <row r="60" spans="3:19" ht="15">
      <c r="C60" s="323"/>
      <c r="D60" s="328"/>
      <c r="E60" s="328"/>
      <c r="P60" s="1"/>
      <c r="Q60" s="1"/>
      <c r="R60" s="1"/>
      <c r="S60" s="1"/>
    </row>
    <row r="61" spans="2:19" ht="15.75">
      <c r="B61" s="23" t="s">
        <v>138</v>
      </c>
      <c r="C61" s="23"/>
      <c r="D61" s="24"/>
      <c r="E61" s="328"/>
      <c r="P61" s="1"/>
      <c r="Q61" s="1"/>
      <c r="R61" s="1"/>
      <c r="S61" s="1"/>
    </row>
    <row r="62" spans="2:19" ht="15.75">
      <c r="B62" s="23" t="s">
        <v>139</v>
      </c>
      <c r="C62" s="23"/>
      <c r="D62" s="24"/>
      <c r="E62" s="328"/>
      <c r="P62" s="1"/>
      <c r="Q62" s="1"/>
      <c r="R62" s="1"/>
      <c r="S62" s="1"/>
    </row>
    <row r="63" spans="2:19" ht="15.75">
      <c r="B63" s="23"/>
      <c r="C63" s="23"/>
      <c r="D63" s="24"/>
      <c r="E63" s="328"/>
      <c r="P63" s="1"/>
      <c r="Q63" s="1"/>
      <c r="R63" s="1"/>
      <c r="S63" s="1"/>
    </row>
    <row r="64" spans="3:19" ht="15">
      <c r="C64" s="323"/>
      <c r="D64" s="328"/>
      <c r="E64" s="328"/>
      <c r="P64" s="1"/>
      <c r="Q64" s="1"/>
      <c r="R64" s="1"/>
      <c r="S64" s="1"/>
    </row>
    <row r="65" spans="3:19" ht="15">
      <c r="C65" s="323"/>
      <c r="D65" s="328"/>
      <c r="E65" s="328"/>
      <c r="P65" s="1"/>
      <c r="Q65" s="1"/>
      <c r="R65" s="1"/>
      <c r="S65" s="1"/>
    </row>
    <row r="66" spans="2:19" ht="15.75">
      <c r="B66" s="23" t="s">
        <v>135</v>
      </c>
      <c r="D66" s="324">
        <v>5367000</v>
      </c>
      <c r="E66" s="328"/>
      <c r="P66" s="219"/>
      <c r="Q66" s="219"/>
      <c r="R66" s="219"/>
      <c r="S66" s="219"/>
    </row>
    <row r="67" spans="2:19" ht="15">
      <c r="B67" s="326" t="s">
        <v>130</v>
      </c>
      <c r="D67" s="328">
        <v>6270000</v>
      </c>
      <c r="E67" s="328"/>
      <c r="N67" s="344"/>
      <c r="P67" s="1"/>
      <c r="Q67" s="1"/>
      <c r="R67" s="1"/>
      <c r="S67" s="1"/>
    </row>
    <row r="68" spans="2:19" ht="15">
      <c r="B68" s="326" t="s">
        <v>136</v>
      </c>
      <c r="D68" s="328">
        <f>D67-D66</f>
        <v>903000</v>
      </c>
      <c r="E68" s="328"/>
      <c r="N68" s="345"/>
      <c r="P68" s="1"/>
      <c r="Q68" s="1"/>
      <c r="R68" s="1"/>
      <c r="S68" s="1"/>
    </row>
    <row r="69" spans="2:19" ht="15">
      <c r="B69" s="326" t="s">
        <v>126</v>
      </c>
      <c r="D69" s="328"/>
      <c r="E69" s="328"/>
      <c r="N69" s="346"/>
      <c r="P69" s="1"/>
      <c r="Q69" s="1"/>
      <c r="R69" s="1"/>
      <c r="S69" s="1"/>
    </row>
    <row r="70" spans="2:19" ht="15.75">
      <c r="B70" s="349" t="s">
        <v>133</v>
      </c>
      <c r="D70" s="343">
        <v>100000</v>
      </c>
      <c r="E70" s="328"/>
      <c r="N70" s="347"/>
      <c r="P70" s="1"/>
      <c r="Q70" s="1"/>
      <c r="R70" s="1"/>
      <c r="S70" s="1"/>
    </row>
    <row r="71" spans="2:19" ht="15.75">
      <c r="B71" s="339" t="s">
        <v>131</v>
      </c>
      <c r="C71" s="340">
        <v>0.4</v>
      </c>
      <c r="D71" s="324">
        <f>D70*C71</f>
        <v>40000</v>
      </c>
      <c r="E71" s="328"/>
      <c r="N71" s="347"/>
      <c r="P71" s="1"/>
      <c r="Q71" s="1"/>
      <c r="R71" s="1"/>
      <c r="S71" s="1"/>
    </row>
    <row r="72" spans="2:19" ht="15.75">
      <c r="B72" s="339" t="s">
        <v>132</v>
      </c>
      <c r="C72" s="340">
        <v>0.6</v>
      </c>
      <c r="D72" s="324">
        <f>D70*C72</f>
        <v>60000</v>
      </c>
      <c r="E72" s="328"/>
      <c r="N72" s="347"/>
      <c r="P72" s="1"/>
      <c r="Q72" s="1"/>
      <c r="R72" s="1"/>
      <c r="S72" s="1"/>
    </row>
    <row r="73" spans="2:19" ht="15.75">
      <c r="B73" s="339" t="s">
        <v>134</v>
      </c>
      <c r="C73" s="340">
        <v>0</v>
      </c>
      <c r="D73" s="324">
        <v>0</v>
      </c>
      <c r="E73" s="328"/>
      <c r="N73" s="347"/>
      <c r="P73" s="1"/>
      <c r="Q73" s="1"/>
      <c r="R73" s="1"/>
      <c r="S73" s="1"/>
    </row>
    <row r="74" spans="2:16" ht="15.75">
      <c r="B74" s="350" t="s">
        <v>128</v>
      </c>
      <c r="C74" s="6"/>
      <c r="D74" s="343">
        <v>503000</v>
      </c>
      <c r="E74" s="328"/>
      <c r="N74" s="344"/>
      <c r="O74" s="268"/>
      <c r="P74" s="219"/>
    </row>
    <row r="75" spans="2:16" ht="15.75">
      <c r="B75" s="339" t="s">
        <v>131</v>
      </c>
      <c r="C75" s="348">
        <v>0.6</v>
      </c>
      <c r="D75" s="328">
        <f>C75*D74</f>
        <v>301800</v>
      </c>
      <c r="E75" s="328"/>
      <c r="N75" s="344"/>
      <c r="O75" s="268"/>
      <c r="P75" s="219"/>
    </row>
    <row r="76" spans="2:16" ht="15.75">
      <c r="B76" s="339" t="s">
        <v>132</v>
      </c>
      <c r="C76" s="348">
        <v>0.39</v>
      </c>
      <c r="D76" s="328">
        <f>C76*D74</f>
        <v>196170</v>
      </c>
      <c r="E76" s="328"/>
      <c r="N76" s="344"/>
      <c r="O76" s="268"/>
      <c r="P76" s="219"/>
    </row>
    <row r="77" spans="2:16" ht="15.75">
      <c r="B77" s="339" t="s">
        <v>134</v>
      </c>
      <c r="C77" s="348">
        <v>0.01</v>
      </c>
      <c r="D77" s="328">
        <f>C77*D74</f>
        <v>5030</v>
      </c>
      <c r="E77" s="328"/>
      <c r="N77" s="344"/>
      <c r="O77" s="268"/>
      <c r="P77" s="219"/>
    </row>
    <row r="78" spans="2:16" ht="15.75">
      <c r="B78" s="349" t="s">
        <v>129</v>
      </c>
      <c r="C78" s="348"/>
      <c r="D78" s="343">
        <v>300000</v>
      </c>
      <c r="E78" s="328"/>
      <c r="N78" s="344"/>
      <c r="P78" s="1"/>
    </row>
    <row r="79" spans="2:17" ht="15.75">
      <c r="B79" s="339" t="s">
        <v>131</v>
      </c>
      <c r="C79" s="348">
        <v>0.6</v>
      </c>
      <c r="D79" s="328">
        <f>C79*D78</f>
        <v>180000</v>
      </c>
      <c r="E79" s="328"/>
      <c r="N79" s="346"/>
      <c r="P79" s="1"/>
      <c r="Q79" s="1"/>
    </row>
    <row r="80" spans="2:17" ht="15.75">
      <c r="B80" s="339" t="s">
        <v>132</v>
      </c>
      <c r="C80" s="348">
        <v>0.39</v>
      </c>
      <c r="D80" s="328">
        <f>C80*D78</f>
        <v>117000</v>
      </c>
      <c r="E80" s="328"/>
      <c r="N80" s="346"/>
      <c r="P80" s="1"/>
      <c r="Q80" s="1"/>
    </row>
    <row r="81" spans="2:17" ht="15.75">
      <c r="B81" s="339" t="s">
        <v>134</v>
      </c>
      <c r="C81" s="348">
        <v>0.01</v>
      </c>
      <c r="D81" s="342">
        <f>C81*D78</f>
        <v>3000</v>
      </c>
      <c r="E81" s="328"/>
      <c r="N81" s="344"/>
      <c r="P81" s="1"/>
      <c r="Q81" s="1"/>
    </row>
    <row r="82" spans="3:16" ht="15.75">
      <c r="C82" s="348"/>
      <c r="D82" s="328"/>
      <c r="E82" s="328"/>
      <c r="N82" s="344"/>
      <c r="O82" s="268"/>
      <c r="P82" s="219"/>
    </row>
    <row r="83" spans="3:16" ht="15">
      <c r="C83" s="28"/>
      <c r="D83" s="323"/>
      <c r="E83" s="323"/>
      <c r="N83" s="344"/>
      <c r="P83" s="1"/>
    </row>
    <row r="84" spans="14:16" ht="12.75">
      <c r="N84" s="344"/>
      <c r="P84" s="1"/>
    </row>
    <row r="85" spans="14:17" ht="12.75">
      <c r="N85" s="346"/>
      <c r="P85" s="1"/>
      <c r="Q85" s="1"/>
    </row>
    <row r="86" spans="14:17" ht="12.75">
      <c r="N86" s="346"/>
      <c r="P86" s="1"/>
      <c r="Q86" s="1"/>
    </row>
    <row r="87" spans="14:17" ht="12.75">
      <c r="N87" s="344"/>
      <c r="P87" s="1"/>
      <c r="Q87" s="1"/>
    </row>
    <row r="88" spans="14:16" ht="12.75">
      <c r="N88" s="344"/>
      <c r="O88" s="268"/>
      <c r="P88" s="219"/>
    </row>
    <row r="89" ht="12.75">
      <c r="N89" s="344"/>
    </row>
  </sheetData>
  <mergeCells count="8">
    <mergeCell ref="B4:G4"/>
    <mergeCell ref="B5:G5"/>
    <mergeCell ref="B32:B34"/>
    <mergeCell ref="C32:C34"/>
    <mergeCell ref="L32:L34"/>
    <mergeCell ref="L9:L11"/>
    <mergeCell ref="C9:C11"/>
    <mergeCell ref="B9:B11"/>
  </mergeCells>
  <printOptions horizontalCentered="1"/>
  <pageMargins left="0.1968503937007874" right="0.15748031496062992" top="0.2362204724409449" bottom="0.31496062992125984" header="0.15748031496062992" footer="0.31496062992125984"/>
  <pageSetup horizontalDpi="300" verticalDpi="300" orientation="landscape" paperSize="9" scale="45" r:id="rId1"/>
  <rowBreaks count="1" manualBreakCount="1">
    <brk id="5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chitariu</cp:lastModifiedBy>
  <cp:lastPrinted>2015-09-30T09:37:39Z</cp:lastPrinted>
  <dcterms:created xsi:type="dcterms:W3CDTF">2007-01-24T10:21:47Z</dcterms:created>
  <dcterms:modified xsi:type="dcterms:W3CDTF">2015-09-30T10:07:11Z</dcterms:modified>
  <cp:category/>
  <cp:version/>
  <cp:contentType/>
  <cp:contentStatus/>
</cp:coreProperties>
</file>